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AAAA-Web-Sites\IPGs\"/>
    </mc:Choice>
  </mc:AlternateContent>
  <xr:revisionPtr revIDLastSave="0" documentId="8_{9E049DF7-9AD3-4744-B1E7-699DCFEFD74C}" xr6:coauthVersionLast="45" xr6:coauthVersionMax="45" xr10:uidLastSave="{00000000-0000-0000-0000-000000000000}"/>
  <bookViews>
    <workbookView xWindow="-120" yWindow="-120" windowWidth="20730" windowHeight="11160" tabRatio="948" xr2:uid="{00000000-000D-0000-FFFF-FFFF00000000}"/>
  </bookViews>
  <sheets>
    <sheet name="Analysis" sheetId="1" r:id="rId1"/>
    <sheet name="Amitorization" sheetId="2" r:id="rId2"/>
    <sheet name="Appreciation Sca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B8" i="1" l="1"/>
  <c r="B9" i="1" l="1"/>
  <c r="E8" i="1" l="1"/>
  <c r="B12" i="1" l="1"/>
  <c r="B15" i="1" l="1"/>
  <c r="B18" i="1" l="1"/>
  <c r="E4" i="1"/>
  <c r="B2" i="2"/>
  <c r="B3" i="2"/>
  <c r="B4" i="3"/>
  <c r="B6" i="3" s="1"/>
  <c r="B1" i="2"/>
  <c r="B7" i="2" s="1"/>
  <c r="E12" i="1"/>
  <c r="E17" i="1" s="1"/>
  <c r="E7" i="1"/>
  <c r="E3" i="1"/>
  <c r="E2" i="1"/>
  <c r="B19" i="1" l="1"/>
  <c r="D7" i="2"/>
  <c r="B4" i="2"/>
  <c r="C91" i="2" s="1"/>
  <c r="C6" i="3"/>
  <c r="C142" i="2" l="1"/>
  <c r="E5" i="1"/>
  <c r="E10" i="1"/>
  <c r="E15" i="1" s="1"/>
  <c r="C53" i="2"/>
  <c r="C166" i="2"/>
  <c r="C107" i="2"/>
  <c r="C59" i="2"/>
  <c r="C119" i="2"/>
  <c r="C146" i="2"/>
  <c r="C39" i="2"/>
  <c r="C163" i="2"/>
  <c r="C136" i="2"/>
  <c r="C93" i="2"/>
  <c r="C87" i="2"/>
  <c r="C28" i="2"/>
  <c r="C184" i="2"/>
  <c r="C180" i="2"/>
  <c r="C15" i="2"/>
  <c r="C152" i="2"/>
  <c r="C48" i="2"/>
  <c r="C156" i="2"/>
  <c r="C26" i="2"/>
  <c r="C64" i="2"/>
  <c r="C169" i="2"/>
  <c r="C68" i="2"/>
  <c r="C110" i="2"/>
  <c r="C18" i="2"/>
  <c r="C182" i="2"/>
  <c r="C72" i="2"/>
  <c r="C24" i="2"/>
  <c r="C148" i="2"/>
  <c r="C109" i="2"/>
  <c r="C170" i="2"/>
  <c r="C13" i="2"/>
  <c r="C113" i="2"/>
  <c r="C140" i="2"/>
  <c r="C50" i="2"/>
  <c r="C160" i="2"/>
  <c r="C131" i="2"/>
  <c r="C32" i="2"/>
  <c r="C173" i="2"/>
  <c r="C130" i="2"/>
  <c r="C161" i="2"/>
  <c r="C9" i="2"/>
  <c r="C55" i="2"/>
  <c r="C117" i="2"/>
  <c r="C183" i="2"/>
  <c r="C165" i="2"/>
  <c r="C82" i="2"/>
  <c r="C45" i="2"/>
  <c r="C106" i="2"/>
  <c r="C83" i="2"/>
  <c r="C127" i="2"/>
  <c r="C149" i="2"/>
  <c r="C97" i="2"/>
  <c r="C144" i="2"/>
  <c r="C139" i="2"/>
  <c r="C135" i="2"/>
  <c r="C171" i="2"/>
  <c r="C11" i="2"/>
  <c r="C178" i="2"/>
  <c r="C43" i="2"/>
  <c r="C147" i="2"/>
  <c r="C108" i="2"/>
  <c r="C101" i="2"/>
  <c r="C122" i="2"/>
  <c r="C78" i="2"/>
  <c r="C73" i="2"/>
  <c r="C12" i="2"/>
  <c r="C104" i="2"/>
  <c r="C186" i="2"/>
  <c r="C27" i="2"/>
  <c r="C51" i="2"/>
  <c r="C174" i="2"/>
  <c r="C29" i="2"/>
  <c r="C143" i="2"/>
  <c r="C80" i="2"/>
  <c r="C71" i="2"/>
  <c r="C90" i="2"/>
  <c r="C62" i="2"/>
  <c r="C16" i="2"/>
  <c r="C79" i="2"/>
  <c r="C42" i="2"/>
  <c r="C167" i="2"/>
  <c r="C188" i="2"/>
  <c r="C47" i="2"/>
  <c r="C52" i="2"/>
  <c r="C75" i="2"/>
  <c r="C77" i="2"/>
  <c r="C61" i="2"/>
  <c r="C114" i="2"/>
  <c r="C126" i="2"/>
  <c r="C141" i="2"/>
  <c r="C94" i="2"/>
  <c r="C81" i="2"/>
  <c r="C36" i="2"/>
  <c r="C179" i="2"/>
  <c r="C85" i="2"/>
  <c r="C177" i="2"/>
  <c r="C84" i="2"/>
  <c r="C175" i="2"/>
  <c r="C14" i="2"/>
  <c r="C10" i="2"/>
  <c r="C168" i="2"/>
  <c r="C96" i="2"/>
  <c r="C123" i="2"/>
  <c r="C74" i="2"/>
  <c r="C69" i="2"/>
  <c r="C88" i="2"/>
  <c r="C38" i="2"/>
  <c r="C8" i="2"/>
  <c r="C132" i="2"/>
  <c r="C150" i="2"/>
  <c r="C31" i="2"/>
  <c r="C185" i="2"/>
  <c r="C63" i="2"/>
  <c r="C95" i="2"/>
  <c r="C172" i="2"/>
  <c r="C154" i="2"/>
  <c r="C35" i="2"/>
  <c r="C60" i="2"/>
  <c r="C54" i="2"/>
  <c r="C65" i="2"/>
  <c r="C30" i="2"/>
  <c r="C57" i="2"/>
  <c r="C44" i="2"/>
  <c r="C137" i="2"/>
  <c r="C21" i="2"/>
  <c r="C17" i="2"/>
  <c r="C158" i="2"/>
  <c r="C164" i="2"/>
  <c r="C116" i="2"/>
  <c r="C187" i="2"/>
  <c r="C151" i="2"/>
  <c r="C162" i="2"/>
  <c r="C67" i="2"/>
  <c r="C120" i="2"/>
  <c r="C102" i="2"/>
  <c r="C138" i="2"/>
  <c r="C49" i="2"/>
  <c r="C98" i="2"/>
  <c r="C145" i="2"/>
  <c r="C159" i="2"/>
  <c r="C100" i="2"/>
  <c r="C111" i="2"/>
  <c r="C7" i="2"/>
  <c r="E7" i="2" s="1"/>
  <c r="C176" i="2"/>
  <c r="C155" i="2"/>
  <c r="C20" i="2"/>
  <c r="C99" i="2"/>
  <c r="C157" i="2"/>
  <c r="C58" i="2"/>
  <c r="C70" i="2"/>
  <c r="C121" i="2"/>
  <c r="C41" i="2"/>
  <c r="C153" i="2"/>
  <c r="C40" i="2"/>
  <c r="C103" i="2"/>
  <c r="C181" i="2"/>
  <c r="C92" i="2"/>
  <c r="C118" i="2"/>
  <c r="C46" i="2"/>
  <c r="C105" i="2"/>
  <c r="C33" i="2"/>
  <c r="B7" i="3"/>
  <c r="C7" i="3" s="1"/>
  <c r="C66" i="2"/>
  <c r="C76" i="2"/>
  <c r="C129" i="2"/>
  <c r="C125" i="2"/>
  <c r="C23" i="2"/>
  <c r="C115" i="2"/>
  <c r="C112" i="2"/>
  <c r="C133" i="2"/>
  <c r="C34" i="2"/>
  <c r="C124" i="2"/>
  <c r="C37" i="2"/>
  <c r="C134" i="2"/>
  <c r="C56" i="2"/>
  <c r="C86" i="2"/>
  <c r="C22" i="2"/>
  <c r="C89" i="2"/>
  <c r="C25" i="2"/>
  <c r="E29" i="1" l="1"/>
  <c r="C19" i="2"/>
  <c r="C128" i="2" s="1"/>
  <c r="C189" i="2" s="1"/>
  <c r="B8" i="3"/>
  <c r="C8" i="3" s="1"/>
  <c r="E25" i="1"/>
  <c r="F7" i="2"/>
  <c r="B8" i="2" s="1"/>
  <c r="B9" i="3" l="1"/>
  <c r="C9" i="3" s="1"/>
  <c r="D8" i="2"/>
  <c r="B10" i="3" l="1"/>
  <c r="C10" i="3" s="1"/>
  <c r="E8" i="2"/>
  <c r="B11" i="3" l="1"/>
  <c r="C11" i="3" s="1"/>
  <c r="B12" i="3" s="1"/>
  <c r="C12" i="3" s="1"/>
  <c r="F8" i="2"/>
  <c r="B9" i="2" s="1"/>
  <c r="B13" i="3" l="1"/>
  <c r="C13" i="3" s="1"/>
  <c r="D9" i="2"/>
  <c r="B14" i="3" l="1"/>
  <c r="C14" i="3" s="1"/>
  <c r="E9" i="2"/>
  <c r="B15" i="3" l="1"/>
  <c r="C15" i="3" s="1"/>
  <c r="F9" i="2"/>
  <c r="B10" i="2" s="1"/>
  <c r="E21" i="1" l="1"/>
  <c r="B16" i="3"/>
  <c r="C16" i="3" s="1"/>
  <c r="D10" i="2"/>
  <c r="B17" i="3" l="1"/>
  <c r="C17" i="3" s="1"/>
  <c r="E10" i="2"/>
  <c r="B18" i="3" l="1"/>
  <c r="C18" i="3" s="1"/>
  <c r="B19" i="3" s="1"/>
  <c r="C19" i="3" s="1"/>
  <c r="B20" i="3" s="1"/>
  <c r="C20" i="3" s="1"/>
  <c r="E22" i="1" s="1"/>
  <c r="F10" i="2"/>
  <c r="B11" i="2" s="1"/>
  <c r="D11" i="2" l="1"/>
  <c r="E11" i="2" s="1"/>
  <c r="F11" i="2" s="1"/>
  <c r="B12" i="2" s="1"/>
  <c r="D12" i="2" l="1"/>
  <c r="E12" i="2" s="1"/>
  <c r="F12" i="2" s="1"/>
  <c r="B13" i="2" s="1"/>
  <c r="D13" i="2" l="1"/>
  <c r="E13" i="2" s="1"/>
  <c r="F13" i="2" s="1"/>
  <c r="B14" i="2" s="1"/>
  <c r="D14" i="2" l="1"/>
  <c r="E14" i="2" s="1"/>
  <c r="F14" i="2" s="1"/>
  <c r="B15" i="2" s="1"/>
  <c r="D15" i="2" l="1"/>
  <c r="E15" i="2" s="1"/>
  <c r="F15" i="2" s="1"/>
  <c r="B16" i="2" s="1"/>
  <c r="D16" i="2" l="1"/>
  <c r="E16" i="2" s="1"/>
  <c r="F16" i="2" s="1"/>
  <c r="B17" i="2" s="1"/>
  <c r="D17" i="2" l="1"/>
  <c r="E17" i="2" s="1"/>
  <c r="F17" i="2" s="1"/>
  <c r="B18" i="2" s="1"/>
  <c r="D18" i="2" l="1"/>
  <c r="E18" i="2" l="1"/>
  <c r="D19" i="2"/>
  <c r="E19" i="2" l="1"/>
  <c r="F18" i="2"/>
  <c r="B20" i="2" s="1"/>
  <c r="D20" i="2" l="1"/>
  <c r="E11" i="1"/>
  <c r="E13" i="1" s="1"/>
  <c r="E20" i="2" l="1"/>
  <c r="F20" i="2" l="1"/>
  <c r="B21" i="2" s="1"/>
  <c r="D21" i="2" l="1"/>
  <c r="E21" i="2" l="1"/>
  <c r="F21" i="2" l="1"/>
  <c r="B22" i="2" s="1"/>
  <c r="D22" i="2" l="1"/>
  <c r="E22" i="2" l="1"/>
  <c r="F22" i="2" l="1"/>
  <c r="B23" i="2" s="1"/>
  <c r="D23" i="2" l="1"/>
  <c r="E23" i="2" s="1"/>
  <c r="F23" i="2" l="1"/>
  <c r="B24" i="2" s="1"/>
  <c r="D24" i="2" l="1"/>
  <c r="E24" i="2" s="1"/>
  <c r="F24" i="2" s="1"/>
  <c r="B25" i="2" s="1"/>
  <c r="D25" i="2" l="1"/>
  <c r="E25" i="2" s="1"/>
  <c r="F25" i="2" s="1"/>
  <c r="B26" i="2" s="1"/>
  <c r="D26" i="2" l="1"/>
  <c r="E26" i="2" s="1"/>
  <c r="F26" i="2" s="1"/>
  <c r="B27" i="2" s="1"/>
  <c r="D27" i="2" l="1"/>
  <c r="E27" i="2" s="1"/>
  <c r="F27" i="2" s="1"/>
  <c r="B28" i="2" s="1"/>
  <c r="D28" i="2" l="1"/>
  <c r="E28" i="2" s="1"/>
  <c r="F28" i="2" s="1"/>
  <c r="B29" i="2" s="1"/>
  <c r="D29" i="2" l="1"/>
  <c r="E29" i="2" s="1"/>
  <c r="F29" i="2" s="1"/>
  <c r="B30" i="2" s="1"/>
  <c r="D30" i="2" l="1"/>
  <c r="E30" i="2" s="1"/>
  <c r="F30" i="2" s="1"/>
  <c r="B31" i="2" s="1"/>
  <c r="D31" i="2" l="1"/>
  <c r="E31" i="2" s="1"/>
  <c r="F31" i="2" s="1"/>
  <c r="B32" i="2" s="1"/>
  <c r="D32" i="2" l="1"/>
  <c r="E32" i="2" s="1"/>
  <c r="F32" i="2" s="1"/>
  <c r="B33" i="2" s="1"/>
  <c r="D33" i="2" l="1"/>
  <c r="E33" i="2" s="1"/>
  <c r="F33" i="2" s="1"/>
  <c r="B34" i="2" s="1"/>
  <c r="D34" i="2" l="1"/>
  <c r="E34" i="2" s="1"/>
  <c r="F34" i="2" s="1"/>
  <c r="B35" i="2" s="1"/>
  <c r="D35" i="2" l="1"/>
  <c r="E35" i="2" s="1"/>
  <c r="F35" i="2" s="1"/>
  <c r="B36" i="2" s="1"/>
  <c r="D36" i="2" l="1"/>
  <c r="E36" i="2" s="1"/>
  <c r="F36" i="2" s="1"/>
  <c r="B37" i="2" s="1"/>
  <c r="D37" i="2" l="1"/>
  <c r="E37" i="2" s="1"/>
  <c r="F37" i="2" s="1"/>
  <c r="B38" i="2" s="1"/>
  <c r="D38" i="2" l="1"/>
  <c r="E38" i="2" s="1"/>
  <c r="F38" i="2" s="1"/>
  <c r="B39" i="2" s="1"/>
  <c r="D39" i="2" l="1"/>
  <c r="E39" i="2" s="1"/>
  <c r="F39" i="2" s="1"/>
  <c r="B40" i="2" s="1"/>
  <c r="D40" i="2" l="1"/>
  <c r="E40" i="2" s="1"/>
  <c r="F40" i="2" s="1"/>
  <c r="B41" i="2" s="1"/>
  <c r="D41" i="2" l="1"/>
  <c r="E41" i="2" s="1"/>
  <c r="F41" i="2" s="1"/>
  <c r="B42" i="2" s="1"/>
  <c r="D42" i="2" l="1"/>
  <c r="E42" i="2" s="1"/>
  <c r="F42" i="2" s="1"/>
  <c r="B43" i="2" s="1"/>
  <c r="D43" i="2" l="1"/>
  <c r="E43" i="2" s="1"/>
  <c r="F43" i="2" s="1"/>
  <c r="B44" i="2" s="1"/>
  <c r="D44" i="2" l="1"/>
  <c r="E44" i="2" s="1"/>
  <c r="F44" i="2" s="1"/>
  <c r="B45" i="2" s="1"/>
  <c r="D45" i="2" l="1"/>
  <c r="E45" i="2" s="1"/>
  <c r="F45" i="2" s="1"/>
  <c r="B46" i="2" s="1"/>
  <c r="D46" i="2" l="1"/>
  <c r="E46" i="2" s="1"/>
  <c r="F46" i="2" s="1"/>
  <c r="B47" i="2" s="1"/>
  <c r="D47" i="2" l="1"/>
  <c r="E47" i="2" s="1"/>
  <c r="F47" i="2" s="1"/>
  <c r="B48" i="2" s="1"/>
  <c r="D48" i="2" l="1"/>
  <c r="E48" i="2" s="1"/>
  <c r="F48" i="2" s="1"/>
  <c r="B49" i="2" s="1"/>
  <c r="D49" i="2" l="1"/>
  <c r="E49" i="2" s="1"/>
  <c r="F49" i="2" s="1"/>
  <c r="B50" i="2" s="1"/>
  <c r="D50" i="2" l="1"/>
  <c r="E50" i="2" s="1"/>
  <c r="F50" i="2" s="1"/>
  <c r="B51" i="2" s="1"/>
  <c r="D51" i="2" l="1"/>
  <c r="E51" i="2" s="1"/>
  <c r="F51" i="2" s="1"/>
  <c r="B52" i="2" s="1"/>
  <c r="D52" i="2" l="1"/>
  <c r="E52" i="2" s="1"/>
  <c r="F52" i="2" s="1"/>
  <c r="B53" i="2" s="1"/>
  <c r="D53" i="2" l="1"/>
  <c r="E53" i="2" s="1"/>
  <c r="F53" i="2" s="1"/>
  <c r="B54" i="2" s="1"/>
  <c r="D54" i="2" l="1"/>
  <c r="E54" i="2" s="1"/>
  <c r="F54" i="2" s="1"/>
  <c r="B55" i="2" s="1"/>
  <c r="D55" i="2" l="1"/>
  <c r="E55" i="2" s="1"/>
  <c r="F55" i="2" s="1"/>
  <c r="B56" i="2" s="1"/>
  <c r="D56" i="2" l="1"/>
  <c r="E56" i="2" s="1"/>
  <c r="F56" i="2" s="1"/>
  <c r="B57" i="2" s="1"/>
  <c r="D57" i="2" l="1"/>
  <c r="E57" i="2" s="1"/>
  <c r="F57" i="2" s="1"/>
  <c r="B58" i="2" s="1"/>
  <c r="D58" i="2" l="1"/>
  <c r="E58" i="2" s="1"/>
  <c r="F58" i="2" s="1"/>
  <c r="B59" i="2" s="1"/>
  <c r="D59" i="2" l="1"/>
  <c r="E59" i="2" s="1"/>
  <c r="F59" i="2" s="1"/>
  <c r="B60" i="2" s="1"/>
  <c r="D60" i="2" l="1"/>
  <c r="E60" i="2" s="1"/>
  <c r="F60" i="2" s="1"/>
  <c r="B61" i="2" s="1"/>
  <c r="D61" i="2" l="1"/>
  <c r="E61" i="2" s="1"/>
  <c r="F61" i="2" s="1"/>
  <c r="B62" i="2" s="1"/>
  <c r="D62" i="2" l="1"/>
  <c r="E62" i="2" s="1"/>
  <c r="F62" i="2" s="1"/>
  <c r="B63" i="2" s="1"/>
  <c r="D63" i="2" l="1"/>
  <c r="E63" i="2" s="1"/>
  <c r="F63" i="2" s="1"/>
  <c r="B64" i="2" s="1"/>
  <c r="D64" i="2" l="1"/>
  <c r="E64" i="2" s="1"/>
  <c r="F64" i="2" s="1"/>
  <c r="B65" i="2" s="1"/>
  <c r="D65" i="2" l="1"/>
  <c r="E65" i="2" s="1"/>
  <c r="F65" i="2" s="1"/>
  <c r="B66" i="2" s="1"/>
  <c r="D66" i="2" l="1"/>
  <c r="E66" i="2" s="1"/>
  <c r="F66" i="2" s="1"/>
  <c r="B67" i="2" s="1"/>
  <c r="D67" i="2" l="1"/>
  <c r="E67" i="2" s="1"/>
  <c r="F67" i="2" s="1"/>
  <c r="B68" i="2" s="1"/>
  <c r="D68" i="2" l="1"/>
  <c r="E68" i="2" s="1"/>
  <c r="F68" i="2" s="1"/>
  <c r="B69" i="2" s="1"/>
  <c r="D69" i="2" l="1"/>
  <c r="E69" i="2" s="1"/>
  <c r="F69" i="2" s="1"/>
  <c r="B70" i="2" s="1"/>
  <c r="D70" i="2" l="1"/>
  <c r="E70" i="2" s="1"/>
  <c r="F70" i="2" s="1"/>
  <c r="B71" i="2" s="1"/>
  <c r="D71" i="2" l="1"/>
  <c r="E71" i="2" s="1"/>
  <c r="F71" i="2" s="1"/>
  <c r="B72" i="2" s="1"/>
  <c r="D72" i="2" l="1"/>
  <c r="E72" i="2" s="1"/>
  <c r="F72" i="2" s="1"/>
  <c r="B73" i="2" s="1"/>
  <c r="D73" i="2" l="1"/>
  <c r="E73" i="2" s="1"/>
  <c r="F73" i="2" s="1"/>
  <c r="B74" i="2" s="1"/>
  <c r="D74" i="2" l="1"/>
  <c r="E74" i="2" s="1"/>
  <c r="F74" i="2" s="1"/>
  <c r="B75" i="2" s="1"/>
  <c r="D75" i="2" l="1"/>
  <c r="E75" i="2" s="1"/>
  <c r="F75" i="2" s="1"/>
  <c r="B76" i="2" s="1"/>
  <c r="D76" i="2" l="1"/>
  <c r="E76" i="2" s="1"/>
  <c r="F76" i="2" s="1"/>
  <c r="B77" i="2" s="1"/>
  <c r="D77" i="2" l="1"/>
  <c r="E77" i="2" s="1"/>
  <c r="F77" i="2" s="1"/>
  <c r="B78" i="2" s="1"/>
  <c r="D78" i="2" l="1"/>
  <c r="E78" i="2" s="1"/>
  <c r="F78" i="2" s="1"/>
  <c r="B79" i="2" s="1"/>
  <c r="D79" i="2" l="1"/>
  <c r="E79" i="2" s="1"/>
  <c r="F79" i="2" s="1"/>
  <c r="B80" i="2" s="1"/>
  <c r="D80" i="2" l="1"/>
  <c r="E80" i="2" s="1"/>
  <c r="F80" i="2" s="1"/>
  <c r="B81" i="2" s="1"/>
  <c r="D81" i="2" l="1"/>
  <c r="E81" i="2" s="1"/>
  <c r="F81" i="2" s="1"/>
  <c r="B82" i="2" s="1"/>
  <c r="D82" i="2" l="1"/>
  <c r="E82" i="2" s="1"/>
  <c r="F82" i="2" s="1"/>
  <c r="B83" i="2" s="1"/>
  <c r="D83" i="2" l="1"/>
  <c r="E83" i="2" s="1"/>
  <c r="F83" i="2" s="1"/>
  <c r="B84" i="2" s="1"/>
  <c r="D84" i="2" l="1"/>
  <c r="E84" i="2" s="1"/>
  <c r="F84" i="2" s="1"/>
  <c r="B85" i="2" s="1"/>
  <c r="D85" i="2" l="1"/>
  <c r="E85" i="2" s="1"/>
  <c r="F85" i="2" s="1"/>
  <c r="B86" i="2" s="1"/>
  <c r="D86" i="2" l="1"/>
  <c r="E86" i="2" s="1"/>
  <c r="F86" i="2"/>
  <c r="B87" i="2" s="1"/>
  <c r="D87" i="2" l="1"/>
  <c r="E87" i="2" s="1"/>
  <c r="F87" i="2" s="1"/>
  <c r="B88" i="2" s="1"/>
  <c r="D88" i="2" l="1"/>
  <c r="E88" i="2" s="1"/>
  <c r="F88" i="2" s="1"/>
  <c r="B89" i="2" s="1"/>
  <c r="D89" i="2" l="1"/>
  <c r="E89" i="2" s="1"/>
  <c r="F89" i="2" s="1"/>
  <c r="B90" i="2" s="1"/>
  <c r="D90" i="2" l="1"/>
  <c r="E90" i="2" s="1"/>
  <c r="F90" i="2" s="1"/>
  <c r="B91" i="2" s="1"/>
  <c r="D91" i="2" l="1"/>
  <c r="E91" i="2" s="1"/>
  <c r="F91" i="2" s="1"/>
  <c r="B92" i="2" s="1"/>
  <c r="D92" i="2" l="1"/>
  <c r="E92" i="2" s="1"/>
  <c r="F92" i="2" s="1"/>
  <c r="B93" i="2" s="1"/>
  <c r="D93" i="2" l="1"/>
  <c r="E93" i="2" s="1"/>
  <c r="F93" i="2" s="1"/>
  <c r="B94" i="2" s="1"/>
  <c r="D94" i="2" l="1"/>
  <c r="E94" i="2" s="1"/>
  <c r="F94" i="2" s="1"/>
  <c r="B95" i="2" s="1"/>
  <c r="D95" i="2" l="1"/>
  <c r="E95" i="2" s="1"/>
  <c r="F95" i="2" s="1"/>
  <c r="B96" i="2" s="1"/>
  <c r="D96" i="2" l="1"/>
  <c r="E96" i="2" s="1"/>
  <c r="F96" i="2" s="1"/>
  <c r="B97" i="2" s="1"/>
  <c r="D97" i="2" l="1"/>
  <c r="E97" i="2" s="1"/>
  <c r="F97" i="2" s="1"/>
  <c r="B98" i="2" s="1"/>
  <c r="D98" i="2" l="1"/>
  <c r="E98" i="2" s="1"/>
  <c r="F98" i="2" s="1"/>
  <c r="B99" i="2" s="1"/>
  <c r="D99" i="2" l="1"/>
  <c r="E99" i="2" s="1"/>
  <c r="F99" i="2" s="1"/>
  <c r="B100" i="2" s="1"/>
  <c r="D100" i="2" l="1"/>
  <c r="E100" i="2" s="1"/>
  <c r="F100" i="2" s="1"/>
  <c r="B101" i="2" s="1"/>
  <c r="D101" i="2" l="1"/>
  <c r="E101" i="2" s="1"/>
  <c r="F101" i="2" s="1"/>
  <c r="B102" i="2" s="1"/>
  <c r="D102" i="2" l="1"/>
  <c r="E102" i="2" s="1"/>
  <c r="F102" i="2" s="1"/>
  <c r="B103" i="2" s="1"/>
  <c r="D103" i="2" l="1"/>
  <c r="E103" i="2" s="1"/>
  <c r="F103" i="2" s="1"/>
  <c r="B104" i="2" s="1"/>
  <c r="D104" i="2" l="1"/>
  <c r="E104" i="2" s="1"/>
  <c r="F104" i="2" s="1"/>
  <c r="B105" i="2" s="1"/>
  <c r="D105" i="2" l="1"/>
  <c r="E105" i="2" s="1"/>
  <c r="F105" i="2" s="1"/>
  <c r="B106" i="2" s="1"/>
  <c r="D106" i="2" l="1"/>
  <c r="E106" i="2" s="1"/>
  <c r="F106" i="2" s="1"/>
  <c r="B107" i="2" s="1"/>
  <c r="D107" i="2" l="1"/>
  <c r="E107" i="2" s="1"/>
  <c r="F107" i="2" s="1"/>
  <c r="B108" i="2" s="1"/>
  <c r="D108" i="2" l="1"/>
  <c r="E108" i="2" s="1"/>
  <c r="F108" i="2" s="1"/>
  <c r="B109" i="2" s="1"/>
  <c r="D109" i="2" l="1"/>
  <c r="E109" i="2" s="1"/>
  <c r="F109" i="2" s="1"/>
  <c r="B110" i="2" s="1"/>
  <c r="D110" i="2" l="1"/>
  <c r="E110" i="2" s="1"/>
  <c r="F110" i="2"/>
  <c r="B111" i="2" s="1"/>
  <c r="D111" i="2" l="1"/>
  <c r="E111" i="2" s="1"/>
  <c r="F111" i="2" s="1"/>
  <c r="B112" i="2" s="1"/>
  <c r="D112" i="2" l="1"/>
  <c r="E112" i="2" s="1"/>
  <c r="F112" i="2" s="1"/>
  <c r="B113" i="2" s="1"/>
  <c r="D113" i="2" l="1"/>
  <c r="E113" i="2" s="1"/>
  <c r="F113" i="2" s="1"/>
  <c r="B114" i="2" s="1"/>
  <c r="D114" i="2" l="1"/>
  <c r="E114" i="2" s="1"/>
  <c r="F114" i="2" s="1"/>
  <c r="B115" i="2" s="1"/>
  <c r="D115" i="2" l="1"/>
  <c r="E115" i="2" s="1"/>
  <c r="F115" i="2" s="1"/>
  <c r="B116" i="2" s="1"/>
  <c r="D116" i="2" l="1"/>
  <c r="E116" i="2" s="1"/>
  <c r="F116" i="2" s="1"/>
  <c r="B117" i="2" s="1"/>
  <c r="D117" i="2" l="1"/>
  <c r="E117" i="2" s="1"/>
  <c r="F117" i="2" s="1"/>
  <c r="B118" i="2" s="1"/>
  <c r="D118" i="2" l="1"/>
  <c r="E118" i="2" s="1"/>
  <c r="F118" i="2" s="1"/>
  <c r="B119" i="2" s="1"/>
  <c r="D119" i="2" l="1"/>
  <c r="E119" i="2" s="1"/>
  <c r="F119" i="2" s="1"/>
  <c r="B120" i="2" s="1"/>
  <c r="D120" i="2" l="1"/>
  <c r="E120" i="2" s="1"/>
  <c r="F120" i="2" s="1"/>
  <c r="B121" i="2" s="1"/>
  <c r="D121" i="2" l="1"/>
  <c r="E121" i="2" s="1"/>
  <c r="F121" i="2" s="1"/>
  <c r="B122" i="2" s="1"/>
  <c r="D122" i="2" l="1"/>
  <c r="E122" i="2" s="1"/>
  <c r="F122" i="2" s="1"/>
  <c r="B123" i="2" s="1"/>
  <c r="D123" i="2" l="1"/>
  <c r="E123" i="2" s="1"/>
  <c r="F123" i="2" s="1"/>
  <c r="B124" i="2" s="1"/>
  <c r="D124" i="2" l="1"/>
  <c r="E124" i="2" s="1"/>
  <c r="F124" i="2" s="1"/>
  <c r="B125" i="2" s="1"/>
  <c r="D125" i="2" l="1"/>
  <c r="E125" i="2" s="1"/>
  <c r="F125" i="2" s="1"/>
  <c r="B126" i="2" s="1"/>
  <c r="D126" i="2" l="1"/>
  <c r="E126" i="2" s="1"/>
  <c r="F126" i="2" s="1"/>
  <c r="B127" i="2" s="1"/>
  <c r="D127" i="2" l="1"/>
  <c r="E127" i="2" l="1"/>
  <c r="D128" i="2"/>
  <c r="E128" i="2" l="1"/>
  <c r="F127" i="2"/>
  <c r="B129" i="2" l="1"/>
  <c r="E24" i="1"/>
  <c r="E26" i="1" s="1"/>
  <c r="E16" i="1"/>
  <c r="E18" i="1" s="1"/>
  <c r="D129" i="2" l="1"/>
  <c r="E129" i="2" l="1"/>
  <c r="F129" i="2" l="1"/>
  <c r="B130" i="2" s="1"/>
  <c r="D130" i="2" l="1"/>
  <c r="E130" i="2" l="1"/>
  <c r="F130" i="2" l="1"/>
  <c r="B131" i="2" s="1"/>
  <c r="D131" i="2" l="1"/>
  <c r="E131" i="2" l="1"/>
  <c r="F131" i="2" l="1"/>
  <c r="B132" i="2" s="1"/>
  <c r="D132" i="2" l="1"/>
  <c r="E132" i="2" s="1"/>
  <c r="F132" i="2" s="1"/>
  <c r="B133" i="2" s="1"/>
  <c r="D133" i="2" l="1"/>
  <c r="E133" i="2" s="1"/>
  <c r="F133" i="2" s="1"/>
  <c r="B134" i="2" s="1"/>
  <c r="D134" i="2" l="1"/>
  <c r="E134" i="2" s="1"/>
  <c r="F134" i="2" s="1"/>
  <c r="B135" i="2" s="1"/>
  <c r="D135" i="2" l="1"/>
  <c r="E135" i="2" s="1"/>
  <c r="F135" i="2" s="1"/>
  <c r="B136" i="2" s="1"/>
  <c r="D136" i="2" l="1"/>
  <c r="E136" i="2" s="1"/>
  <c r="F136" i="2" s="1"/>
  <c r="B137" i="2" s="1"/>
  <c r="D137" i="2" l="1"/>
  <c r="E137" i="2" s="1"/>
  <c r="F137" i="2" s="1"/>
  <c r="B138" i="2" s="1"/>
  <c r="D138" i="2" l="1"/>
  <c r="E138" i="2" s="1"/>
  <c r="F138" i="2" s="1"/>
  <c r="B139" i="2" s="1"/>
  <c r="D139" i="2" l="1"/>
  <c r="E139" i="2" s="1"/>
  <c r="F139" i="2" s="1"/>
  <c r="B140" i="2" s="1"/>
  <c r="D140" i="2" l="1"/>
  <c r="E140" i="2" s="1"/>
  <c r="F140" i="2" s="1"/>
  <c r="B141" i="2" s="1"/>
  <c r="D141" i="2" l="1"/>
  <c r="E141" i="2" s="1"/>
  <c r="F141" i="2" s="1"/>
  <c r="B142" i="2" s="1"/>
  <c r="D142" i="2" l="1"/>
  <c r="E142" i="2" s="1"/>
  <c r="F142" i="2" s="1"/>
  <c r="B143" i="2" s="1"/>
  <c r="D143" i="2" l="1"/>
  <c r="E143" i="2" s="1"/>
  <c r="F143" i="2" s="1"/>
  <c r="B144" i="2" s="1"/>
  <c r="D144" i="2" l="1"/>
  <c r="E144" i="2" s="1"/>
  <c r="F144" i="2" s="1"/>
  <c r="B145" i="2" s="1"/>
  <c r="D145" i="2" l="1"/>
  <c r="E145" i="2" s="1"/>
  <c r="F145" i="2" s="1"/>
  <c r="B146" i="2" s="1"/>
  <c r="D146" i="2" l="1"/>
  <c r="E146" i="2" s="1"/>
  <c r="F146" i="2" s="1"/>
  <c r="B147" i="2" s="1"/>
  <c r="D147" i="2" l="1"/>
  <c r="E147" i="2" s="1"/>
  <c r="F147" i="2" s="1"/>
  <c r="B148" i="2" s="1"/>
  <c r="D148" i="2" l="1"/>
  <c r="E148" i="2" s="1"/>
  <c r="F148" i="2" s="1"/>
  <c r="B149" i="2" s="1"/>
  <c r="D149" i="2" l="1"/>
  <c r="E149" i="2" s="1"/>
  <c r="F149" i="2" s="1"/>
  <c r="B150" i="2" s="1"/>
  <c r="D150" i="2" l="1"/>
  <c r="E150" i="2" s="1"/>
  <c r="F150" i="2" s="1"/>
  <c r="B151" i="2" s="1"/>
  <c r="D151" i="2" l="1"/>
  <c r="E151" i="2" s="1"/>
  <c r="F151" i="2" s="1"/>
  <c r="B152" i="2" s="1"/>
  <c r="D152" i="2" l="1"/>
  <c r="E152" i="2" s="1"/>
  <c r="F152" i="2" s="1"/>
  <c r="B153" i="2" s="1"/>
  <c r="D153" i="2" l="1"/>
  <c r="E153" i="2" s="1"/>
  <c r="F153" i="2" s="1"/>
  <c r="B154" i="2" s="1"/>
  <c r="D154" i="2" l="1"/>
  <c r="E154" i="2" s="1"/>
  <c r="F154" i="2"/>
  <c r="B155" i="2" s="1"/>
  <c r="D155" i="2" l="1"/>
  <c r="E155" i="2" s="1"/>
  <c r="F155" i="2" s="1"/>
  <c r="B156" i="2" s="1"/>
  <c r="D156" i="2" l="1"/>
  <c r="E156" i="2" s="1"/>
  <c r="F156" i="2" s="1"/>
  <c r="B157" i="2" s="1"/>
  <c r="D157" i="2" l="1"/>
  <c r="E157" i="2" s="1"/>
  <c r="F157" i="2" s="1"/>
  <c r="B158" i="2" s="1"/>
  <c r="D158" i="2" l="1"/>
  <c r="E158" i="2" s="1"/>
  <c r="F158" i="2" s="1"/>
  <c r="B159" i="2" s="1"/>
  <c r="D159" i="2" l="1"/>
  <c r="E159" i="2" s="1"/>
  <c r="F159" i="2" s="1"/>
  <c r="B160" i="2" s="1"/>
  <c r="D160" i="2" l="1"/>
  <c r="E160" i="2" s="1"/>
  <c r="F160" i="2" s="1"/>
  <c r="B161" i="2" s="1"/>
  <c r="D161" i="2" l="1"/>
  <c r="E161" i="2" s="1"/>
  <c r="F161" i="2" s="1"/>
  <c r="B162" i="2" s="1"/>
  <c r="D162" i="2" l="1"/>
  <c r="E162" i="2" s="1"/>
  <c r="F162" i="2" s="1"/>
  <c r="B163" i="2" s="1"/>
  <c r="D163" i="2" l="1"/>
  <c r="E163" i="2" s="1"/>
  <c r="F163" i="2" s="1"/>
  <c r="B164" i="2" s="1"/>
  <c r="D164" i="2" l="1"/>
  <c r="E164" i="2" s="1"/>
  <c r="F164" i="2" s="1"/>
  <c r="B165" i="2" s="1"/>
  <c r="D165" i="2" l="1"/>
  <c r="E165" i="2" s="1"/>
  <c r="F165" i="2" s="1"/>
  <c r="B166" i="2" s="1"/>
  <c r="D166" i="2" l="1"/>
  <c r="E166" i="2" s="1"/>
  <c r="F166" i="2" s="1"/>
  <c r="B167" i="2" s="1"/>
  <c r="D167" i="2" l="1"/>
  <c r="E167" i="2" s="1"/>
  <c r="F167" i="2" s="1"/>
  <c r="B168" i="2" s="1"/>
  <c r="D168" i="2" l="1"/>
  <c r="E168" i="2" s="1"/>
  <c r="F168" i="2" s="1"/>
  <c r="B169" i="2" s="1"/>
  <c r="D169" i="2" l="1"/>
  <c r="E169" i="2" s="1"/>
  <c r="F169" i="2" s="1"/>
  <c r="B170" i="2" s="1"/>
  <c r="D170" i="2" l="1"/>
  <c r="E170" i="2" s="1"/>
  <c r="F170" i="2" s="1"/>
  <c r="B171" i="2" s="1"/>
  <c r="D171" i="2" l="1"/>
  <c r="E171" i="2" s="1"/>
  <c r="F171" i="2" s="1"/>
  <c r="B172" i="2" s="1"/>
  <c r="D172" i="2" l="1"/>
  <c r="E172" i="2" s="1"/>
  <c r="F172" i="2" s="1"/>
  <c r="B173" i="2" s="1"/>
  <c r="D173" i="2" l="1"/>
  <c r="E173" i="2" s="1"/>
  <c r="F173" i="2" s="1"/>
  <c r="B174" i="2" s="1"/>
  <c r="D174" i="2" l="1"/>
  <c r="E174" i="2" s="1"/>
  <c r="F174" i="2" s="1"/>
  <c r="B175" i="2" s="1"/>
  <c r="D175" i="2" l="1"/>
  <c r="E175" i="2" s="1"/>
  <c r="F175" i="2" s="1"/>
  <c r="B176" i="2" s="1"/>
  <c r="D176" i="2" l="1"/>
  <c r="E176" i="2" s="1"/>
  <c r="F176" i="2" s="1"/>
  <c r="B177" i="2" s="1"/>
  <c r="D177" i="2" l="1"/>
  <c r="E177" i="2" s="1"/>
  <c r="F177" i="2" s="1"/>
  <c r="B178" i="2" s="1"/>
  <c r="D178" i="2" l="1"/>
  <c r="E178" i="2" s="1"/>
  <c r="F178" i="2" s="1"/>
  <c r="B179" i="2" s="1"/>
  <c r="D179" i="2" l="1"/>
  <c r="E179" i="2" s="1"/>
  <c r="F179" i="2" s="1"/>
  <c r="B180" i="2" s="1"/>
  <c r="D180" i="2" l="1"/>
  <c r="E180" i="2" s="1"/>
  <c r="F180" i="2" s="1"/>
  <c r="B181" i="2" s="1"/>
  <c r="D181" i="2" l="1"/>
  <c r="E181" i="2" s="1"/>
  <c r="F181" i="2" s="1"/>
  <c r="B182" i="2" s="1"/>
  <c r="D182" i="2" l="1"/>
  <c r="E182" i="2" s="1"/>
  <c r="F182" i="2" s="1"/>
  <c r="B183" i="2" s="1"/>
  <c r="D183" i="2" l="1"/>
  <c r="E183" i="2" s="1"/>
  <c r="F183" i="2" s="1"/>
  <c r="B184" i="2" s="1"/>
  <c r="D184" i="2" l="1"/>
  <c r="E184" i="2" s="1"/>
  <c r="F184" i="2" s="1"/>
  <c r="B185" i="2" s="1"/>
  <c r="D185" i="2" l="1"/>
  <c r="E185" i="2" s="1"/>
  <c r="F185" i="2" s="1"/>
  <c r="B186" i="2" s="1"/>
  <c r="D186" i="2" l="1"/>
  <c r="E186" i="2" s="1"/>
  <c r="F186" i="2" s="1"/>
  <c r="B187" i="2" s="1"/>
  <c r="D187" i="2" l="1"/>
  <c r="E187" i="2" s="1"/>
  <c r="F187" i="2" s="1"/>
  <c r="B188" i="2" s="1"/>
  <c r="D188" i="2" l="1"/>
  <c r="E188" i="2" l="1"/>
  <c r="D189" i="2"/>
  <c r="E189" i="2" l="1"/>
  <c r="F188" i="2"/>
  <c r="E28" i="1" s="1"/>
  <c r="E30" i="1" s="1"/>
</calcChain>
</file>

<file path=xl/sharedStrings.xml><?xml version="1.0" encoding="utf-8"?>
<sst xmlns="http://schemas.openxmlformats.org/spreadsheetml/2006/main" count="88" uniqueCount="80">
  <si>
    <t>Property Address</t>
  </si>
  <si>
    <t>Type of Property</t>
  </si>
  <si>
    <t>Purchase Price</t>
  </si>
  <si>
    <t># of Units</t>
  </si>
  <si>
    <t>Square footage</t>
  </si>
  <si>
    <t>Gross Expense</t>
  </si>
  <si>
    <t>Property Info</t>
  </si>
  <si>
    <t>Loan Information</t>
  </si>
  <si>
    <t>Loan Amount</t>
  </si>
  <si>
    <t>Rate</t>
  </si>
  <si>
    <t>Amortization</t>
  </si>
  <si>
    <t>Price per square ft</t>
  </si>
  <si>
    <t>Price per unit</t>
  </si>
  <si>
    <t>Cap Rate</t>
  </si>
  <si>
    <t xml:space="preserve">              Deal Analysis</t>
  </si>
  <si>
    <t>Rent per square ft</t>
  </si>
  <si>
    <t>Expense Ratio</t>
  </si>
  <si>
    <t>Net Operating  Income</t>
  </si>
  <si>
    <t>Payment</t>
  </si>
  <si>
    <t>Months</t>
  </si>
  <si>
    <t>Beginning</t>
  </si>
  <si>
    <t>Interest</t>
  </si>
  <si>
    <t>Principle</t>
  </si>
  <si>
    <t>Ending Balance</t>
  </si>
  <si>
    <t>Term</t>
  </si>
  <si>
    <t>Total</t>
  </si>
  <si>
    <t>257 Rivertown Drive, Woodbury MN</t>
  </si>
  <si>
    <t>Athletic Complex</t>
  </si>
  <si>
    <t>New value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</si>
  <si>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</si>
  <si>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</si>
  <si>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</si>
  <si>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</si>
  <si>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</si>
  <si>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</si>
  <si>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</si>
  <si>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</si>
  <si>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</si>
  <si>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</si>
  <si>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10 year Principle Reduction</t>
  </si>
  <si>
    <t>Tax Savings with depreciation</t>
  </si>
  <si>
    <t>Year 11</t>
  </si>
  <si>
    <t>Year 12</t>
  </si>
  <si>
    <t>Year 13</t>
  </si>
  <si>
    <t>Year 14</t>
  </si>
  <si>
    <t>Year 15</t>
  </si>
  <si>
    <t>Appreciation benefit</t>
  </si>
  <si>
    <t>Value at 10 years =</t>
  </si>
  <si>
    <t xml:space="preserve">Value at 15 years = </t>
  </si>
  <si>
    <t>Total value</t>
  </si>
  <si>
    <t xml:space="preserve">**See third tab for appreciation scale </t>
  </si>
  <si>
    <t>10 year Cash Flow Total - based on 0 rent increase</t>
  </si>
  <si>
    <t xml:space="preserve">***Appreciation - outstanding debt at 10 years = </t>
  </si>
  <si>
    <t xml:space="preserve">***Appreciation - outstanding debt at 15 years = </t>
  </si>
  <si>
    <t>*Buyer to input desired purchase price in B4 to determine estimates.</t>
  </si>
  <si>
    <t>Yearly cash flow total over 10 years</t>
  </si>
  <si>
    <t>Yearly cash flow total over 15 years</t>
  </si>
  <si>
    <t>Year 1 Principle Reduction</t>
  </si>
  <si>
    <t>Year 1 Cash Flow</t>
  </si>
  <si>
    <t>Year 1 Total Benefits</t>
  </si>
  <si>
    <t>Year 10 Total Benefits</t>
  </si>
  <si>
    <t>*Buyer to input desired loan terms to determine estimates.</t>
  </si>
  <si>
    <t>Buyer to add yearly appreciation value</t>
  </si>
  <si>
    <t>***Agent, broker and commercial banker make no guarantees or assumptions for appreciation value.  Buyer is to input desired amount.  Scale is for illustration purposes only.  Ex: 2.5%.  Buyer should understand property values may decrease over the course of time.</t>
  </si>
  <si>
    <t xml:space="preserve">Year 1 </t>
  </si>
  <si>
    <t>***All info should be verified by CPA and Financial Planner</t>
  </si>
  <si>
    <r>
      <t>***</t>
    </r>
    <r>
      <rPr>
        <sz val="12"/>
        <color theme="1"/>
        <rFont val="Calibri"/>
        <family val="2"/>
        <scheme val="minor"/>
      </rPr>
      <t>Monthly Payment</t>
    </r>
  </si>
  <si>
    <t>Agent, broker and commercial banker make no guarantees or assumptions for appreciation value.  Buyer is to input desired amount.  Scale is for illustration purposes only.</t>
  </si>
  <si>
    <t>**Based on 5 year fixed, rate could change substantially at the end of 5 years.</t>
  </si>
  <si>
    <r>
      <rPr>
        <sz val="12"/>
        <color theme="1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Rate (</t>
    </r>
    <r>
      <rPr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year fixed)</t>
    </r>
  </si>
  <si>
    <t>Taxes</t>
  </si>
  <si>
    <t>Cash on Cash Return</t>
  </si>
  <si>
    <t>NOI minus Yrly Debt service =</t>
  </si>
  <si>
    <t xml:space="preserve">Gross Income </t>
  </si>
  <si>
    <t>Vacancy Loss</t>
  </si>
  <si>
    <t>Income - Vacancy =</t>
  </si>
  <si>
    <t>Down payment 25%</t>
  </si>
  <si>
    <t>*Purchase Price with 1.2 Comm</t>
  </si>
  <si>
    <t>Apartments</t>
  </si>
  <si>
    <t>3807 2nd Ave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</si>
</sst>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&quot;$&quot;* #,##0_-;\-&quot;$&quot;* #,##0_-;_-&quot;$&quot;* &quot;-&quot;???_-;_-@_-"/>
    <numFmt numFmtId="167" formatCode="&quot;$&quot;#,##0;[Red]&quot;$&quot;#,##0"/>
    <numFmt numFmtId="168" formatCode="0.0%"/>
    <numFmt numFmtId="169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1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44" fontId="0" fillId="0" borderId="0" xfId="1" applyFont="1"/>
    <xf numFmtId="44" fontId="0" fillId="0" borderId="0" xfId="0" applyNumberFormat="1"/>
    <xf numFmtId="0" fontId="14" fillId="4" borderId="0" xfId="0" applyFont="1" applyFill="1"/>
    <xf numFmtId="8" fontId="0" fillId="0" borderId="0" xfId="0" applyNumberFormat="1"/>
    <xf numFmtId="44" fontId="14" fillId="0" borderId="0" xfId="0" applyNumberFormat="1" applyFont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/>
    <xf numFmtId="166" fontId="17" fillId="0" borderId="1" xfId="0" applyNumberFormat="1" applyFont="1" applyBorder="1" applyAlignment="1">
      <alignment horizontal="center"/>
    </xf>
    <xf numFmtId="166" fontId="0" fillId="0" borderId="0" xfId="0" applyNumberFormat="1"/>
    <xf numFmtId="165" fontId="0" fillId="0" borderId="0" xfId="0" applyNumberForma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164" fontId="14" fillId="0" borderId="0" xfId="0" applyNumberFormat="1" applyFont="1"/>
    <xf numFmtId="164" fontId="14" fillId="0" borderId="0" xfId="1" applyNumberFormat="1" applyFont="1"/>
    <xf numFmtId="0" fontId="21" fillId="0" borderId="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Border="1" applyAlignment="1">
      <alignment vertical="top" wrapText="1"/>
    </xf>
    <xf numFmtId="168" fontId="17" fillId="8" borderId="1" xfId="2" applyNumberFormat="1" applyFont="1" applyFill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11" fillId="3" borderId="1" xfId="0" applyFont="1" applyFill="1" applyBorder="1"/>
    <xf numFmtId="0" fontId="11" fillId="7" borderId="1" xfId="0" applyFont="1" applyFill="1" applyBorder="1"/>
    <xf numFmtId="44" fontId="11" fillId="7" borderId="1" xfId="1" applyFont="1" applyFill="1" applyBorder="1"/>
    <xf numFmtId="0" fontId="11" fillId="2" borderId="1" xfId="0" applyFont="1" applyFill="1" applyBorder="1"/>
    <xf numFmtId="44" fontId="11" fillId="2" borderId="1" xfId="1" applyFont="1" applyFill="1" applyBorder="1"/>
    <xf numFmtId="10" fontId="11" fillId="7" borderId="1" xfId="2" applyNumberFormat="1" applyFont="1" applyFill="1" applyBorder="1"/>
    <xf numFmtId="0" fontId="11" fillId="7" borderId="1" xfId="0" applyFont="1" applyFill="1" applyBorder="1" applyAlignment="1">
      <alignment wrapText="1"/>
    </xf>
    <xf numFmtId="9" fontId="11" fillId="7" borderId="1" xfId="2" applyFont="1" applyFill="1" applyBorder="1"/>
    <xf numFmtId="0" fontId="11" fillId="0" borderId="1" xfId="0" applyFont="1" applyBorder="1"/>
    <xf numFmtId="0" fontId="11" fillId="0" borderId="0" xfId="0" applyFont="1" applyAlignment="1">
      <alignment horizontal="center"/>
    </xf>
    <xf numFmtId="10" fontId="11" fillId="2" borderId="1" xfId="2" applyNumberFormat="1" applyFont="1" applyFill="1" applyBorder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167" fontId="11" fillId="0" borderId="1" xfId="0" applyNumberFormat="1" applyFont="1" applyBorder="1"/>
    <xf numFmtId="0" fontId="24" fillId="0" borderId="1" xfId="0" applyFont="1" applyBorder="1" applyAlignment="1">
      <alignment horizontal="right" wrapText="1"/>
    </xf>
    <xf numFmtId="0" fontId="11" fillId="0" borderId="1" xfId="0" applyFont="1" applyBorder="1" applyAlignment="1"/>
    <xf numFmtId="0" fontId="23" fillId="0" borderId="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11" fillId="0" borderId="1" xfId="0" applyNumberFormat="1" applyFont="1" applyBorder="1"/>
    <xf numFmtId="0" fontId="15" fillId="3" borderId="0" xfId="0" applyFont="1" applyFill="1"/>
    <xf numFmtId="0" fontId="22" fillId="0" borderId="0" xfId="0" applyFont="1" applyBorder="1" applyAlignment="1">
      <alignment wrapText="1"/>
    </xf>
    <xf numFmtId="1" fontId="15" fillId="0" borderId="0" xfId="2" applyNumberFormat="1" applyFont="1"/>
    <xf numFmtId="10" fontId="15" fillId="0" borderId="0" xfId="2" applyNumberFormat="1" applyFont="1"/>
    <xf numFmtId="8" fontId="15" fillId="0" borderId="0" xfId="1" applyNumberFormat="1" applyFont="1"/>
    <xf numFmtId="44" fontId="14" fillId="0" borderId="0" xfId="0" applyNumberFormat="1" applyFont="1" applyAlignment="1">
      <alignment horizontal="right"/>
    </xf>
    <xf numFmtId="169" fontId="11" fillId="0" borderId="1" xfId="1" applyNumberFormat="1" applyFont="1" applyBorder="1"/>
    <xf numFmtId="169" fontId="11" fillId="0" borderId="1" xfId="2" applyNumberFormat="1" applyFont="1" applyBorder="1"/>
    <xf numFmtId="169" fontId="11" fillId="0" borderId="1" xfId="0" applyNumberFormat="1" applyFont="1" applyBorder="1"/>
    <xf numFmtId="169" fontId="11" fillId="2" borderId="1" xfId="1" applyNumberFormat="1" applyFont="1" applyFill="1" applyBorder="1"/>
    <xf numFmtId="169" fontId="11" fillId="2" borderId="1" xfId="0" applyNumberFormat="1" applyFont="1" applyFill="1" applyBorder="1"/>
    <xf numFmtId="169" fontId="11" fillId="7" borderId="1" xfId="1" applyNumberFormat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0" fillId="3" borderId="1" xfId="0" applyFont="1" applyFill="1" applyBorder="1"/>
    <xf numFmtId="0" fontId="9" fillId="0" borderId="0" xfId="0" applyFont="1"/>
    <xf numFmtId="0" fontId="17" fillId="0" borderId="1" xfId="0" applyFont="1" applyBorder="1"/>
    <xf numFmtId="169" fontId="15" fillId="0" borderId="0" xfId="1" applyNumberFormat="1" applyFont="1"/>
    <xf numFmtId="169" fontId="11" fillId="7" borderId="1" xfId="1" applyNumberFormat="1" applyFont="1" applyFill="1" applyBorder="1"/>
    <xf numFmtId="0" fontId="8" fillId="3" borderId="1" xfId="0" applyFont="1" applyFill="1" applyBorder="1"/>
    <xf numFmtId="0" fontId="8" fillId="7" borderId="1" xfId="0" applyFont="1" applyFill="1" applyBorder="1"/>
    <xf numFmtId="169" fontId="11" fillId="2" borderId="0" xfId="0" applyNumberFormat="1" applyFont="1" applyFill="1"/>
    <xf numFmtId="44" fontId="17" fillId="0" borderId="1" xfId="0" applyNumberFormat="1" applyFont="1" applyBorder="1"/>
    <xf numFmtId="169" fontId="25" fillId="2" borderId="1" xfId="0" applyNumberFormat="1" applyFont="1" applyFill="1" applyBorder="1"/>
    <xf numFmtId="0" fontId="7" fillId="3" borderId="1" xfId="0" applyFont="1" applyFill="1" applyBorder="1"/>
    <xf numFmtId="0" fontId="17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17" fillId="9" borderId="4" xfId="0" applyFont="1" applyFill="1" applyBorder="1" applyAlignment="1">
      <alignment horizontal="center"/>
    </xf>
    <xf numFmtId="0" fontId="23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17" fillId="0" borderId="0" xfId="0" applyFont="1"/>
    <xf numFmtId="169" fontId="11" fillId="0" borderId="0" xfId="0" applyNumberFormat="1" applyFont="1"/>
    <xf numFmtId="169" fontId="17" fillId="0" borderId="0" xfId="0" applyNumberFormat="1" applyFont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wrapText="1"/>
    </xf>
    <xf numFmtId="0" fontId="20" fillId="8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</cellXfs>
  <cellStyles count="5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1202267</xdr:colOff>
      <xdr:row>24</xdr:row>
      <xdr:rowOff>76200</xdr:rowOff>
    </xdr:from>
    <xdr:to>
      <xdr:col>3</xdr:col>
      <xdr:colOff>203201</xdr:colOff>
      <xdr:row>25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276600" y="5486400"/>
          <a:ext cx="905934" cy="1270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1075266</xdr:colOff>
      <xdr:row>25</xdr:row>
      <xdr:rowOff>660401</xdr:rowOff>
    </xdr:from>
    <xdr:to>
      <xdr:col>3</xdr:col>
      <xdr:colOff>67734</xdr:colOff>
      <xdr:row>26</xdr:row>
      <xdr:rowOff>59267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49599" y="6248401"/>
          <a:ext cx="897468" cy="228599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1142981</xdr:colOff>
      <xdr:row>4</xdr:row>
      <xdr:rowOff>186265</xdr:rowOff>
    </xdr:from>
    <xdr:to>
      <xdr:col>1</xdr:col>
      <xdr:colOff>50781</xdr:colOff>
      <xdr:row>4</xdr:row>
      <xdr:rowOff>194732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142981" y="1083732"/>
          <a:ext cx="372533" cy="8467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1591734</xdr:colOff>
      <xdr:row>4</xdr:row>
      <xdr:rowOff>160866</xdr:rowOff>
    </xdr:from>
    <xdr:to>
      <xdr:col>3</xdr:col>
      <xdr:colOff>59266</xdr:colOff>
      <xdr:row>4</xdr:row>
      <xdr:rowOff>160866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3056467" y="1058333"/>
          <a:ext cx="1532466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="150" zoomScaleNormal="150" zoomScalePageLayoutView="150" workbookViewId="0">
      <selection activeCell="B14" sqref="B14"/>
    </sheetView>
  </sheetViews>
  <sheetFormatPr defaultColWidth="8.85546875" defaultRowHeight="15.75" x14ac:dyDescent="0.25"/>
  <cols>
    <col min="1" max="1" width="27.140625" style="23" customWidth="1"/>
    <col min="2" max="2" width="21" style="23" customWidth="1"/>
    <col min="3" max="3" width="4" style="23" customWidth="1"/>
    <col min="4" max="4" width="44.7109375" style="23" customWidth="1"/>
    <col min="5" max="5" width="14.28515625" style="23" customWidth="1"/>
    <col min="6" max="6" width="3.7109375" style="23" customWidth="1"/>
    <col min="7" max="7" width="13.42578125" style="23" customWidth="1"/>
    <col min="8" max="8" width="11.42578125" style="88" bestFit="1" customWidth="1"/>
    <col min="9" max="16384" width="8.85546875" style="23"/>
  </cols>
  <sheetData>
    <row r="1" spans="1:8" ht="21" x14ac:dyDescent="0.35">
      <c r="A1" s="97" t="s">
        <v>6</v>
      </c>
      <c r="B1" s="98"/>
      <c r="C1" s="94"/>
      <c r="D1" s="92" t="s">
        <v>14</v>
      </c>
      <c r="E1" s="93"/>
    </row>
    <row r="2" spans="1:8" ht="17.100000000000001" customHeight="1" x14ac:dyDescent="0.25">
      <c r="A2" s="24" t="s">
        <v>0</v>
      </c>
      <c r="B2" s="91" t="s">
        <v>79</v>
      </c>
      <c r="C2" s="95"/>
      <c r="D2" s="25" t="s">
        <v>11</v>
      </c>
      <c r="E2" s="26">
        <f>+B4/B6</f>
        <v>136.84931506849315</v>
      </c>
      <c r="G2" s="87"/>
    </row>
    <row r="3" spans="1:8" x14ac:dyDescent="0.25">
      <c r="A3" s="24" t="s">
        <v>1</v>
      </c>
      <c r="B3" s="90" t="s">
        <v>78</v>
      </c>
      <c r="C3" s="95"/>
      <c r="D3" s="25" t="s">
        <v>12</v>
      </c>
      <c r="E3" s="62">
        <f>+B4/B5</f>
        <v>99900</v>
      </c>
      <c r="G3" s="85"/>
    </row>
    <row r="4" spans="1:8" x14ac:dyDescent="0.25">
      <c r="A4" s="86" t="s">
        <v>77</v>
      </c>
      <c r="B4" s="54">
        <v>999000</v>
      </c>
      <c r="C4" s="95"/>
      <c r="D4" s="25" t="s">
        <v>13</v>
      </c>
      <c r="E4" s="29">
        <f>B12/B4</f>
        <v>2.2320970970970973E-2</v>
      </c>
      <c r="G4" s="85"/>
    </row>
    <row r="5" spans="1:8" ht="17.100000000000001" customHeight="1" x14ac:dyDescent="0.25">
      <c r="A5" s="24" t="s">
        <v>3</v>
      </c>
      <c r="B5" s="27">
        <v>10</v>
      </c>
      <c r="C5" s="95"/>
      <c r="D5" s="64" t="s">
        <v>71</v>
      </c>
      <c r="E5" s="29">
        <f>B19/B14</f>
        <v>-8.2585622483681495E-2</v>
      </c>
      <c r="F5" s="57"/>
      <c r="G5" s="85"/>
    </row>
    <row r="6" spans="1:8" ht="15" customHeight="1" x14ac:dyDescent="0.25">
      <c r="A6" s="24" t="s">
        <v>4</v>
      </c>
      <c r="B6" s="27">
        <v>7300</v>
      </c>
      <c r="C6" s="95"/>
      <c r="D6" s="30"/>
      <c r="E6" s="56"/>
      <c r="G6" s="85"/>
    </row>
    <row r="7" spans="1:8" x14ac:dyDescent="0.25">
      <c r="A7" s="68" t="s">
        <v>73</v>
      </c>
      <c r="B7" s="67">
        <v>71327</v>
      </c>
      <c r="C7" s="95"/>
      <c r="D7" s="25" t="s">
        <v>15</v>
      </c>
      <c r="E7" s="26">
        <f>+B7/B6</f>
        <v>9.7708219178082185</v>
      </c>
      <c r="G7" s="85"/>
    </row>
    <row r="8" spans="1:8" x14ac:dyDescent="0.25">
      <c r="A8" s="82" t="s">
        <v>74</v>
      </c>
      <c r="B8" s="67">
        <f>SUM(B7*0.05)</f>
        <v>3566.3500000000004</v>
      </c>
      <c r="C8" s="95"/>
      <c r="D8" s="25" t="s">
        <v>16</v>
      </c>
      <c r="E8" s="31">
        <f>+(B10+B11)/B9</f>
        <v>0.67092036454786075</v>
      </c>
      <c r="G8" s="85"/>
      <c r="H8" s="89"/>
    </row>
    <row r="9" spans="1:8" x14ac:dyDescent="0.25">
      <c r="A9" s="83" t="s">
        <v>75</v>
      </c>
      <c r="B9" s="67">
        <f>SUM(B7-B8)</f>
        <v>67760.649999999994</v>
      </c>
      <c r="C9" s="95"/>
      <c r="D9" s="69" t="s">
        <v>59</v>
      </c>
      <c r="E9" s="70"/>
    </row>
    <row r="10" spans="1:8" x14ac:dyDescent="0.25">
      <c r="A10" s="24" t="s">
        <v>5</v>
      </c>
      <c r="B10" s="67">
        <v>31056</v>
      </c>
      <c r="C10" s="95"/>
      <c r="D10" s="32" t="s">
        <v>58</v>
      </c>
      <c r="E10" s="51">
        <f>B19</f>
        <v>-20625.759215299455</v>
      </c>
      <c r="G10" s="87"/>
      <c r="H10" s="89"/>
    </row>
    <row r="11" spans="1:8" ht="15" customHeight="1" x14ac:dyDescent="0.25">
      <c r="A11" s="63" t="s">
        <v>70</v>
      </c>
      <c r="B11" s="65">
        <v>14406</v>
      </c>
      <c r="C11" s="95"/>
      <c r="D11" s="32" t="s">
        <v>57</v>
      </c>
      <c r="E11" s="52">
        <f>Amitorization!$E$19</f>
        <v>14074.203174550439</v>
      </c>
      <c r="F11" s="57"/>
    </row>
    <row r="12" spans="1:8" x14ac:dyDescent="0.25">
      <c r="A12" s="24" t="s">
        <v>17</v>
      </c>
      <c r="B12" s="28">
        <f>SUM(B7-(B8+B10+B11))</f>
        <v>22298.65</v>
      </c>
      <c r="C12" s="95"/>
      <c r="D12" s="32" t="s">
        <v>40</v>
      </c>
      <c r="E12" s="53">
        <f>+((B4*0.8)/41)*0.35</f>
        <v>6822.4390243902435</v>
      </c>
      <c r="F12" s="57"/>
      <c r="G12" s="33"/>
    </row>
    <row r="13" spans="1:8" x14ac:dyDescent="0.25">
      <c r="A13" s="80" t="s">
        <v>7</v>
      </c>
      <c r="B13" s="81"/>
      <c r="C13" s="95"/>
      <c r="D13" s="32"/>
      <c r="E13" s="53">
        <f>SUM(E10:E12)</f>
        <v>270.88298364122784</v>
      </c>
    </row>
    <row r="14" spans="1:8" x14ac:dyDescent="0.25">
      <c r="A14" s="84" t="s">
        <v>76</v>
      </c>
      <c r="B14" s="54">
        <f>SUM(B4*0.25)</f>
        <v>249750</v>
      </c>
      <c r="C14" s="95"/>
      <c r="D14" s="69" t="s">
        <v>60</v>
      </c>
      <c r="E14" s="70"/>
    </row>
    <row r="15" spans="1:8" x14ac:dyDescent="0.25">
      <c r="A15" s="24" t="s">
        <v>8</v>
      </c>
      <c r="B15" s="55">
        <f>B4-B14</f>
        <v>749250</v>
      </c>
      <c r="C15" s="95"/>
      <c r="D15" s="32" t="s">
        <v>51</v>
      </c>
      <c r="E15" s="51">
        <f>E10*10</f>
        <v>-206257.59215299453</v>
      </c>
    </row>
    <row r="16" spans="1:8" ht="18.95" customHeight="1" x14ac:dyDescent="0.25">
      <c r="A16" s="58" t="s">
        <v>69</v>
      </c>
      <c r="B16" s="34">
        <v>0.04</v>
      </c>
      <c r="C16" s="95"/>
      <c r="D16" s="32" t="s">
        <v>39</v>
      </c>
      <c r="E16" s="52">
        <f>Amitorization!E128</f>
        <v>169558.59798104299</v>
      </c>
    </row>
    <row r="17" spans="1:7" x14ac:dyDescent="0.25">
      <c r="A17" s="24" t="s">
        <v>10</v>
      </c>
      <c r="B17" s="27">
        <v>30</v>
      </c>
      <c r="C17" s="95"/>
      <c r="D17" s="32" t="s">
        <v>40</v>
      </c>
      <c r="E17" s="53">
        <f>E12*10</f>
        <v>68224.390243902439</v>
      </c>
    </row>
    <row r="18" spans="1:7" x14ac:dyDescent="0.25">
      <c r="A18" s="58" t="s">
        <v>66</v>
      </c>
      <c r="B18" s="51">
        <f>+PMT(B16/12,(B17*12),B15)*-1</f>
        <v>3577.034101274955</v>
      </c>
      <c r="C18" s="95"/>
      <c r="D18" s="32"/>
      <c r="E18" s="53">
        <f>SUM(E15:E17)</f>
        <v>31525.39607195089</v>
      </c>
    </row>
    <row r="19" spans="1:7" ht="14.1" customHeight="1" x14ac:dyDescent="0.25">
      <c r="A19" s="60" t="s">
        <v>72</v>
      </c>
      <c r="B19" s="66">
        <f>B12-(B18*12)</f>
        <v>-20625.759215299455</v>
      </c>
      <c r="C19" s="96"/>
      <c r="D19" s="32"/>
      <c r="E19" s="32"/>
    </row>
    <row r="20" spans="1:7" ht="47.25" x14ac:dyDescent="0.25">
      <c r="A20" s="78" t="s">
        <v>54</v>
      </c>
      <c r="B20" s="78"/>
      <c r="C20" s="96"/>
      <c r="D20" s="71" t="s">
        <v>46</v>
      </c>
      <c r="E20" s="72"/>
    </row>
    <row r="21" spans="1:7" ht="17.100000000000001" customHeight="1" x14ac:dyDescent="0.25">
      <c r="A21" s="78"/>
      <c r="B21" s="78"/>
      <c r="D21" s="36" t="s">
        <v>47</v>
      </c>
      <c r="E21" s="37">
        <f>SUM('Appreciation Scale'!C15)</f>
        <v>1217775.4255747625</v>
      </c>
      <c r="F21" s="35"/>
      <c r="G21" s="35"/>
    </row>
    <row r="22" spans="1:7" ht="15.95" customHeight="1" x14ac:dyDescent="0.25">
      <c r="A22" s="79" t="s">
        <v>68</v>
      </c>
      <c r="B22" s="79"/>
      <c r="D22" s="36" t="s">
        <v>48</v>
      </c>
      <c r="E22" s="37">
        <f>SUM('Appreciation Scale'!C20)</f>
        <v>1344522.4699858057</v>
      </c>
      <c r="F22" s="35"/>
      <c r="G22" s="35"/>
    </row>
    <row r="23" spans="1:7" ht="14.1" customHeight="1" x14ac:dyDescent="0.25">
      <c r="A23" s="79"/>
      <c r="B23" s="79"/>
      <c r="D23" s="38" t="s">
        <v>50</v>
      </c>
      <c r="E23" s="39"/>
    </row>
    <row r="24" spans="1:7" ht="15" customHeight="1" x14ac:dyDescent="0.25">
      <c r="A24" s="74" t="s">
        <v>65</v>
      </c>
      <c r="B24" s="75"/>
      <c r="D24" s="36" t="s">
        <v>52</v>
      </c>
      <c r="E24" s="37">
        <f>SUM(E21-Amitorization!F127)</f>
        <v>588134.02355580544</v>
      </c>
    </row>
    <row r="25" spans="1:7" ht="14.1" customHeight="1" x14ac:dyDescent="0.25">
      <c r="A25" s="76"/>
      <c r="B25" s="77"/>
      <c r="D25" s="36" t="s">
        <v>55</v>
      </c>
      <c r="E25" s="37">
        <f>E15</f>
        <v>-206257.59215299453</v>
      </c>
      <c r="F25" s="40"/>
      <c r="G25" s="41"/>
    </row>
    <row r="26" spans="1:7" ht="65.099999999999994" customHeight="1" x14ac:dyDescent="0.25">
      <c r="A26" s="99" t="s">
        <v>67</v>
      </c>
      <c r="B26" s="100"/>
      <c r="D26" s="36" t="s">
        <v>49</v>
      </c>
      <c r="E26" s="37">
        <f>SUM(E24:E25)</f>
        <v>381876.43140281091</v>
      </c>
      <c r="F26" s="40"/>
      <c r="G26" s="41"/>
    </row>
    <row r="27" spans="1:7" x14ac:dyDescent="0.25">
      <c r="A27" s="73"/>
      <c r="B27" s="73"/>
      <c r="D27" s="42"/>
      <c r="E27" s="43"/>
      <c r="F27" s="40"/>
      <c r="G27" s="41"/>
    </row>
    <row r="28" spans="1:7" x14ac:dyDescent="0.25">
      <c r="A28" s="73"/>
      <c r="B28" s="73"/>
      <c r="D28" s="36" t="s">
        <v>53</v>
      </c>
      <c r="E28" s="37">
        <f>SUM(E22-Amitorization!F188)</f>
        <v>828696.41561062064</v>
      </c>
      <c r="F28" s="40"/>
      <c r="G28" s="41"/>
    </row>
    <row r="29" spans="1:7" x14ac:dyDescent="0.25">
      <c r="A29" s="73"/>
      <c r="B29" s="73"/>
      <c r="D29" s="36" t="s">
        <v>56</v>
      </c>
      <c r="E29" s="44">
        <f>SUM(E10*15)</f>
        <v>-309386.38822949183</v>
      </c>
      <c r="F29" s="40"/>
      <c r="G29" s="41"/>
    </row>
    <row r="30" spans="1:7" x14ac:dyDescent="0.25">
      <c r="D30" s="36" t="s">
        <v>49</v>
      </c>
      <c r="E30" s="37">
        <f>SUM(E28:E29)</f>
        <v>519310.02738112881</v>
      </c>
      <c r="F30" s="40"/>
      <c r="G30" s="41"/>
    </row>
    <row r="31" spans="1:7" x14ac:dyDescent="0.25">
      <c r="A31" s="59"/>
      <c r="B31" s="40"/>
      <c r="F31" s="41"/>
      <c r="G31" s="41"/>
    </row>
  </sheetData>
  <mergeCells count="4">
    <mergeCell ref="D1:E1"/>
    <mergeCell ref="C1:C20"/>
    <mergeCell ref="A1:B1"/>
    <mergeCell ref="A26:B26"/>
  </mergeCells>
  <pageMargins left="0.7" right="0.7" top="0.75" bottom="0.75" header="0.3" footer="0.3"/>
  <pageSetup orientation="landscape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9"/>
  <sheetViews>
    <sheetView workbookViewId="0">
      <selection activeCell="B3" sqref="B3"/>
    </sheetView>
  </sheetViews>
  <sheetFormatPr defaultColWidth="8.85546875" defaultRowHeight="15" x14ac:dyDescent="0.25"/>
  <cols>
    <col min="1" max="1" width="20.28515625" customWidth="1"/>
    <col min="2" max="2" width="17" customWidth="1"/>
    <col min="3" max="3" width="14.140625" customWidth="1"/>
    <col min="4" max="4" width="14" customWidth="1"/>
    <col min="5" max="5" width="18.85546875" customWidth="1"/>
    <col min="6" max="6" width="20.85546875" customWidth="1"/>
  </cols>
  <sheetData>
    <row r="1" spans="1:6" ht="18.95" customHeight="1" x14ac:dyDescent="0.3">
      <c r="A1" s="45" t="s">
        <v>8</v>
      </c>
      <c r="B1" s="61">
        <f>SUM(Analysis!B4*0.8)</f>
        <v>799200</v>
      </c>
      <c r="C1" s="22"/>
      <c r="D1" s="22"/>
      <c r="E1" s="46"/>
      <c r="F1" s="46"/>
    </row>
    <row r="2" spans="1:6" ht="18.95" customHeight="1" x14ac:dyDescent="0.3">
      <c r="A2" s="45" t="s">
        <v>24</v>
      </c>
      <c r="B2" s="47">
        <f>Analysis!B17</f>
        <v>30</v>
      </c>
      <c r="C2" s="22"/>
      <c r="D2" s="101" t="s">
        <v>61</v>
      </c>
      <c r="E2" s="101"/>
      <c r="F2" s="101"/>
    </row>
    <row r="3" spans="1:6" ht="18" customHeight="1" x14ac:dyDescent="0.3">
      <c r="A3" s="45" t="s">
        <v>9</v>
      </c>
      <c r="B3" s="48">
        <f>Analysis!B16</f>
        <v>0.04</v>
      </c>
      <c r="C3" s="22"/>
      <c r="D3" s="101"/>
      <c r="E3" s="101"/>
      <c r="F3" s="101"/>
    </row>
    <row r="4" spans="1:6" ht="18.75" x14ac:dyDescent="0.3">
      <c r="A4" s="45" t="s">
        <v>18</v>
      </c>
      <c r="B4" s="49">
        <f>+PMT((B3/12),(B2*12),-B1,0)</f>
        <v>3815.5030413599525</v>
      </c>
      <c r="C4" s="22"/>
      <c r="D4" s="22"/>
      <c r="E4" s="22"/>
      <c r="F4" s="22"/>
    </row>
    <row r="5" spans="1:6" x14ac:dyDescent="0.25">
      <c r="B5" s="1"/>
    </row>
    <row r="6" spans="1:6" x14ac:dyDescent="0.25">
      <c r="A6" s="3" t="s">
        <v>19</v>
      </c>
      <c r="B6" s="3" t="s">
        <v>20</v>
      </c>
      <c r="C6" s="3" t="s">
        <v>18</v>
      </c>
      <c r="D6" s="3" t="s">
        <v>21</v>
      </c>
      <c r="E6" s="3" t="s">
        <v>22</v>
      </c>
      <c r="F6" s="3" t="s">
        <v>23</v>
      </c>
    </row>
    <row r="7" spans="1:6" x14ac:dyDescent="0.25">
      <c r="A7">
        <v>1</v>
      </c>
      <c r="B7" s="2">
        <f>B1</f>
        <v>799200</v>
      </c>
      <c r="C7" s="4">
        <f>B4</f>
        <v>3815.5030413599525</v>
      </c>
      <c r="D7" s="2">
        <f>B1*(B3/12)</f>
        <v>2664</v>
      </c>
      <c r="E7" s="2">
        <f>+C7-D7</f>
        <v>1151.5030413599525</v>
      </c>
      <c r="F7" s="2">
        <f>+B7-E7</f>
        <v>798048.49695864005</v>
      </c>
    </row>
    <row r="8" spans="1:6" x14ac:dyDescent="0.25">
      <c r="A8">
        <v>2</v>
      </c>
      <c r="B8" s="2">
        <f>F7</f>
        <v>798048.49695864005</v>
      </c>
      <c r="C8" s="4">
        <f>$B$4</f>
        <v>3815.5030413599525</v>
      </c>
      <c r="D8" s="1">
        <f>+B8*($B$3/12)</f>
        <v>2660.1616565288004</v>
      </c>
      <c r="E8" s="2">
        <f>+C8-D8</f>
        <v>1155.341384831152</v>
      </c>
      <c r="F8" s="2">
        <f>+B8-E8</f>
        <v>796893.15557380894</v>
      </c>
    </row>
    <row r="9" spans="1:6" x14ac:dyDescent="0.25">
      <c r="A9">
        <v>3</v>
      </c>
      <c r="B9" s="2">
        <f t="shared" ref="B9:B73" si="0">F8</f>
        <v>796893.15557380894</v>
      </c>
      <c r="C9" s="4">
        <f t="shared" ref="C9:C73" si="1">$B$4</f>
        <v>3815.5030413599525</v>
      </c>
      <c r="D9" s="1">
        <f t="shared" ref="D9:D73" si="2">+B9*($B$3/12)</f>
        <v>2656.3105185793634</v>
      </c>
      <c r="E9" s="2">
        <f t="shared" ref="E9:E73" si="3">+C9-D9</f>
        <v>1159.1925227805891</v>
      </c>
      <c r="F9" s="2">
        <f t="shared" ref="F9:F73" si="4">+B9-E9</f>
        <v>795733.96305102832</v>
      </c>
    </row>
    <row r="10" spans="1:6" x14ac:dyDescent="0.25">
      <c r="A10">
        <v>4</v>
      </c>
      <c r="B10" s="2">
        <f t="shared" si="0"/>
        <v>795733.96305102832</v>
      </c>
      <c r="C10" s="4">
        <f t="shared" si="1"/>
        <v>3815.5030413599525</v>
      </c>
      <c r="D10" s="1">
        <f t="shared" si="2"/>
        <v>2652.4465435034281</v>
      </c>
      <c r="E10" s="2">
        <f t="shared" si="3"/>
        <v>1163.0564978565244</v>
      </c>
      <c r="F10" s="2">
        <f t="shared" si="4"/>
        <v>794570.90655317181</v>
      </c>
    </row>
    <row r="11" spans="1:6" x14ac:dyDescent="0.25">
      <c r="A11">
        <v>5</v>
      </c>
      <c r="B11" s="2">
        <f t="shared" si="0"/>
        <v>794570.90655317181</v>
      </c>
      <c r="C11" s="4">
        <f t="shared" si="1"/>
        <v>3815.5030413599525</v>
      </c>
      <c r="D11" s="1">
        <f t="shared" si="2"/>
        <v>2648.5696885105731</v>
      </c>
      <c r="E11" s="2">
        <f t="shared" si="3"/>
        <v>1166.9333528493794</v>
      </c>
      <c r="F11" s="2">
        <f t="shared" si="4"/>
        <v>793403.97320032248</v>
      </c>
    </row>
    <row r="12" spans="1:6" x14ac:dyDescent="0.25">
      <c r="A12">
        <v>6</v>
      </c>
      <c r="B12" s="2">
        <f t="shared" si="0"/>
        <v>793403.97320032248</v>
      </c>
      <c r="C12" s="4">
        <f t="shared" si="1"/>
        <v>3815.5030413599525</v>
      </c>
      <c r="D12" s="1">
        <f t="shared" si="2"/>
        <v>2644.6799106677418</v>
      </c>
      <c r="E12" s="2">
        <f t="shared" si="3"/>
        <v>1170.8231306922107</v>
      </c>
      <c r="F12" s="2">
        <f t="shared" si="4"/>
        <v>792233.15006963024</v>
      </c>
    </row>
    <row r="13" spans="1:6" x14ac:dyDescent="0.25">
      <c r="A13">
        <v>7</v>
      </c>
      <c r="B13" s="2">
        <f t="shared" si="0"/>
        <v>792233.15006963024</v>
      </c>
      <c r="C13" s="4">
        <f t="shared" si="1"/>
        <v>3815.5030413599525</v>
      </c>
      <c r="D13" s="1">
        <f t="shared" si="2"/>
        <v>2640.7771668987675</v>
      </c>
      <c r="E13" s="2">
        <f t="shared" si="3"/>
        <v>1174.725874461185</v>
      </c>
      <c r="F13" s="2">
        <f t="shared" si="4"/>
        <v>791058.42419516901</v>
      </c>
    </row>
    <row r="14" spans="1:6" x14ac:dyDescent="0.25">
      <c r="A14">
        <v>8</v>
      </c>
      <c r="B14" s="2">
        <f t="shared" si="0"/>
        <v>791058.42419516901</v>
      </c>
      <c r="C14" s="4">
        <f t="shared" si="1"/>
        <v>3815.5030413599525</v>
      </c>
      <c r="D14" s="1">
        <f t="shared" si="2"/>
        <v>2636.8614139838969</v>
      </c>
      <c r="E14" s="2">
        <f t="shared" si="3"/>
        <v>1178.6416273760556</v>
      </c>
      <c r="F14" s="2">
        <f t="shared" si="4"/>
        <v>789879.78256779292</v>
      </c>
    </row>
    <row r="15" spans="1:6" x14ac:dyDescent="0.25">
      <c r="A15">
        <v>9</v>
      </c>
      <c r="B15" s="2">
        <f t="shared" si="0"/>
        <v>789879.78256779292</v>
      </c>
      <c r="C15" s="4">
        <f t="shared" si="1"/>
        <v>3815.5030413599525</v>
      </c>
      <c r="D15" s="1">
        <f t="shared" si="2"/>
        <v>2632.9326085593098</v>
      </c>
      <c r="E15" s="2">
        <f t="shared" si="3"/>
        <v>1182.5704328006427</v>
      </c>
      <c r="F15" s="2">
        <f t="shared" si="4"/>
        <v>788697.21213499224</v>
      </c>
    </row>
    <row r="16" spans="1:6" x14ac:dyDescent="0.25">
      <c r="A16">
        <v>10</v>
      </c>
      <c r="B16" s="2">
        <f t="shared" si="0"/>
        <v>788697.21213499224</v>
      </c>
      <c r="C16" s="4">
        <f t="shared" si="1"/>
        <v>3815.5030413599525</v>
      </c>
      <c r="D16" s="1">
        <f t="shared" si="2"/>
        <v>2628.9907071166408</v>
      </c>
      <c r="E16" s="2">
        <f t="shared" si="3"/>
        <v>1186.5123342433117</v>
      </c>
      <c r="F16" s="2">
        <f t="shared" si="4"/>
        <v>787510.69980074896</v>
      </c>
    </row>
    <row r="17" spans="1:6" x14ac:dyDescent="0.25">
      <c r="A17">
        <v>11</v>
      </c>
      <c r="B17" s="2">
        <f t="shared" si="0"/>
        <v>787510.69980074896</v>
      </c>
      <c r="C17" s="4">
        <f t="shared" si="1"/>
        <v>3815.5030413599525</v>
      </c>
      <c r="D17" s="1">
        <f t="shared" si="2"/>
        <v>2625.0356660024968</v>
      </c>
      <c r="E17" s="2">
        <f t="shared" si="3"/>
        <v>1190.4673753574557</v>
      </c>
      <c r="F17" s="2">
        <f t="shared" si="4"/>
        <v>786320.23242539156</v>
      </c>
    </row>
    <row r="18" spans="1:6" x14ac:dyDescent="0.25">
      <c r="A18">
        <v>12</v>
      </c>
      <c r="B18" s="2">
        <f t="shared" si="0"/>
        <v>786320.23242539156</v>
      </c>
      <c r="C18" s="4">
        <f t="shared" si="1"/>
        <v>3815.5030413599525</v>
      </c>
      <c r="D18" s="1">
        <f t="shared" si="2"/>
        <v>2621.0674414179721</v>
      </c>
      <c r="E18" s="2">
        <f t="shared" si="3"/>
        <v>1194.4355999419804</v>
      </c>
      <c r="F18" s="2">
        <f t="shared" si="4"/>
        <v>785125.79682544956</v>
      </c>
    </row>
    <row r="19" spans="1:6" x14ac:dyDescent="0.25">
      <c r="A19" t="s">
        <v>64</v>
      </c>
      <c r="B19" s="50" t="s">
        <v>25</v>
      </c>
      <c r="C19" s="16">
        <f>SUM(C7:C18)</f>
        <v>45786.03649631943</v>
      </c>
      <c r="D19" s="17">
        <f>SUM(D7:D18)</f>
        <v>31711.833321768987</v>
      </c>
      <c r="E19" s="16">
        <f>SUM(E7:E18)</f>
        <v>14074.203174550439</v>
      </c>
      <c r="F19" s="5"/>
    </row>
    <row r="20" spans="1:6" x14ac:dyDescent="0.25">
      <c r="A20">
        <v>13</v>
      </c>
      <c r="B20" s="2">
        <f>F18</f>
        <v>785125.79682544956</v>
      </c>
      <c r="C20" s="4">
        <f t="shared" si="1"/>
        <v>3815.5030413599525</v>
      </c>
      <c r="D20" s="1">
        <f t="shared" si="2"/>
        <v>2617.0859894181654</v>
      </c>
      <c r="E20" s="2">
        <f t="shared" si="3"/>
        <v>1198.4170519417871</v>
      </c>
      <c r="F20" s="2">
        <f t="shared" si="4"/>
        <v>783927.37977350783</v>
      </c>
    </row>
    <row r="21" spans="1:6" x14ac:dyDescent="0.25">
      <c r="A21">
        <v>14</v>
      </c>
      <c r="B21" s="2">
        <f t="shared" si="0"/>
        <v>783927.37977350783</v>
      </c>
      <c r="C21" s="4">
        <f t="shared" si="1"/>
        <v>3815.5030413599525</v>
      </c>
      <c r="D21" s="1">
        <f t="shared" si="2"/>
        <v>2613.091265911693</v>
      </c>
      <c r="E21" s="2">
        <f t="shared" si="3"/>
        <v>1202.4117754482595</v>
      </c>
      <c r="F21" s="2">
        <f t="shared" si="4"/>
        <v>782724.96799805958</v>
      </c>
    </row>
    <row r="22" spans="1:6" x14ac:dyDescent="0.25">
      <c r="A22">
        <v>15</v>
      </c>
      <c r="B22" s="2">
        <f t="shared" si="0"/>
        <v>782724.96799805958</v>
      </c>
      <c r="C22" s="4">
        <f t="shared" si="1"/>
        <v>3815.5030413599525</v>
      </c>
      <c r="D22" s="1">
        <f t="shared" si="2"/>
        <v>2609.0832266601988</v>
      </c>
      <c r="E22" s="2">
        <f t="shared" si="3"/>
        <v>1206.4198146997537</v>
      </c>
      <c r="F22" s="2">
        <f t="shared" si="4"/>
        <v>781518.54818335979</v>
      </c>
    </row>
    <row r="23" spans="1:6" x14ac:dyDescent="0.25">
      <c r="A23">
        <v>16</v>
      </c>
      <c r="B23" s="2">
        <f>F22</f>
        <v>781518.54818335979</v>
      </c>
      <c r="C23" s="4">
        <f t="shared" si="1"/>
        <v>3815.5030413599525</v>
      </c>
      <c r="D23" s="1">
        <f t="shared" si="2"/>
        <v>2605.0618272778661</v>
      </c>
      <c r="E23" s="2">
        <f t="shared" si="3"/>
        <v>1210.4412140820864</v>
      </c>
      <c r="F23" s="2">
        <f t="shared" si="4"/>
        <v>780308.10696927772</v>
      </c>
    </row>
    <row r="24" spans="1:6" x14ac:dyDescent="0.25">
      <c r="A24">
        <v>17</v>
      </c>
      <c r="B24" s="2">
        <f t="shared" si="0"/>
        <v>780308.10696927772</v>
      </c>
      <c r="C24" s="4">
        <f t="shared" si="1"/>
        <v>3815.5030413599525</v>
      </c>
      <c r="D24" s="1">
        <f t="shared" si="2"/>
        <v>2601.0270232309258</v>
      </c>
      <c r="E24" s="2">
        <f t="shared" si="3"/>
        <v>1214.4760181290267</v>
      </c>
      <c r="F24" s="2">
        <f t="shared" si="4"/>
        <v>779093.63095114869</v>
      </c>
    </row>
    <row r="25" spans="1:6" x14ac:dyDescent="0.25">
      <c r="A25">
        <v>18</v>
      </c>
      <c r="B25" s="2">
        <f t="shared" si="0"/>
        <v>779093.63095114869</v>
      </c>
      <c r="C25" s="4">
        <f t="shared" si="1"/>
        <v>3815.5030413599525</v>
      </c>
      <c r="D25" s="1">
        <f t="shared" si="2"/>
        <v>2596.9787698371624</v>
      </c>
      <c r="E25" s="2">
        <f t="shared" si="3"/>
        <v>1218.5242715227901</v>
      </c>
      <c r="F25" s="2">
        <f t="shared" si="4"/>
        <v>777875.10667962593</v>
      </c>
    </row>
    <row r="26" spans="1:6" x14ac:dyDescent="0.25">
      <c r="A26">
        <v>19</v>
      </c>
      <c r="B26" s="2">
        <f t="shared" si="0"/>
        <v>777875.10667962593</v>
      </c>
      <c r="C26" s="4">
        <f t="shared" si="1"/>
        <v>3815.5030413599525</v>
      </c>
      <c r="D26" s="1">
        <f t="shared" si="2"/>
        <v>2592.9170222654197</v>
      </c>
      <c r="E26" s="2">
        <f t="shared" si="3"/>
        <v>1222.5860190945327</v>
      </c>
      <c r="F26" s="2">
        <f t="shared" si="4"/>
        <v>776652.52066053136</v>
      </c>
    </row>
    <row r="27" spans="1:6" x14ac:dyDescent="0.25">
      <c r="A27">
        <v>20</v>
      </c>
      <c r="B27" s="2">
        <f t="shared" si="0"/>
        <v>776652.52066053136</v>
      </c>
      <c r="C27" s="4">
        <f t="shared" si="1"/>
        <v>3815.5030413599525</v>
      </c>
      <c r="D27" s="1">
        <f t="shared" si="2"/>
        <v>2588.8417355351048</v>
      </c>
      <c r="E27" s="2">
        <f t="shared" si="3"/>
        <v>1226.6613058248477</v>
      </c>
      <c r="F27" s="2">
        <f t="shared" si="4"/>
        <v>775425.85935470648</v>
      </c>
    </row>
    <row r="28" spans="1:6" x14ac:dyDescent="0.25">
      <c r="A28">
        <v>21</v>
      </c>
      <c r="B28" s="2">
        <f t="shared" si="0"/>
        <v>775425.85935470648</v>
      </c>
      <c r="C28" s="4">
        <f t="shared" si="1"/>
        <v>3815.5030413599525</v>
      </c>
      <c r="D28" s="1">
        <f t="shared" si="2"/>
        <v>2584.7528645156885</v>
      </c>
      <c r="E28" s="2">
        <f t="shared" si="3"/>
        <v>1230.7501768442639</v>
      </c>
      <c r="F28" s="2">
        <f t="shared" si="4"/>
        <v>774195.10917786218</v>
      </c>
    </row>
    <row r="29" spans="1:6" x14ac:dyDescent="0.25">
      <c r="A29">
        <v>22</v>
      </c>
      <c r="B29" s="2">
        <f t="shared" si="0"/>
        <v>774195.10917786218</v>
      </c>
      <c r="C29" s="4">
        <f t="shared" si="1"/>
        <v>3815.5030413599525</v>
      </c>
      <c r="D29" s="1">
        <f t="shared" si="2"/>
        <v>2580.6503639262073</v>
      </c>
      <c r="E29" s="2">
        <f t="shared" si="3"/>
        <v>1234.8526774337452</v>
      </c>
      <c r="F29" s="2">
        <f t="shared" si="4"/>
        <v>772960.25650042843</v>
      </c>
    </row>
    <row r="30" spans="1:6" x14ac:dyDescent="0.25">
      <c r="A30">
        <v>23</v>
      </c>
      <c r="B30" s="2">
        <f t="shared" si="0"/>
        <v>772960.25650042843</v>
      </c>
      <c r="C30" s="4">
        <f t="shared" si="1"/>
        <v>3815.5030413599525</v>
      </c>
      <c r="D30" s="1">
        <f t="shared" si="2"/>
        <v>2576.5341883347614</v>
      </c>
      <c r="E30" s="2">
        <f t="shared" si="3"/>
        <v>1238.968853025191</v>
      </c>
      <c r="F30" s="2">
        <f t="shared" si="4"/>
        <v>771721.28764740319</v>
      </c>
    </row>
    <row r="31" spans="1:6" x14ac:dyDescent="0.25">
      <c r="A31">
        <v>24</v>
      </c>
      <c r="B31" s="2">
        <f t="shared" si="0"/>
        <v>771721.28764740319</v>
      </c>
      <c r="C31" s="4">
        <f t="shared" si="1"/>
        <v>3815.5030413599525</v>
      </c>
      <c r="D31" s="1">
        <f t="shared" si="2"/>
        <v>2572.4042921580108</v>
      </c>
      <c r="E31" s="2">
        <f t="shared" si="3"/>
        <v>1243.0987492019417</v>
      </c>
      <c r="F31" s="2">
        <f t="shared" si="4"/>
        <v>770478.18889820122</v>
      </c>
    </row>
    <row r="32" spans="1:6" x14ac:dyDescent="0.25">
      <c r="A32">
        <v>25</v>
      </c>
      <c r="B32" s="2">
        <f t="shared" si="0"/>
        <v>770478.18889820122</v>
      </c>
      <c r="C32" s="4">
        <f t="shared" si="1"/>
        <v>3815.5030413599525</v>
      </c>
      <c r="D32" s="1">
        <f t="shared" si="2"/>
        <v>2568.2606296606709</v>
      </c>
      <c r="E32" s="2">
        <f t="shared" si="3"/>
        <v>1247.2424116992815</v>
      </c>
      <c r="F32" s="2">
        <f t="shared" si="4"/>
        <v>769230.94648650195</v>
      </c>
    </row>
    <row r="33" spans="1:6" x14ac:dyDescent="0.25">
      <c r="A33">
        <v>26</v>
      </c>
      <c r="B33" s="2">
        <f t="shared" si="0"/>
        <v>769230.94648650195</v>
      </c>
      <c r="C33" s="4">
        <f t="shared" si="1"/>
        <v>3815.5030413599525</v>
      </c>
      <c r="D33" s="1">
        <f t="shared" si="2"/>
        <v>2564.1031549550066</v>
      </c>
      <c r="E33" s="2">
        <f t="shared" si="3"/>
        <v>1251.3998864049458</v>
      </c>
      <c r="F33" s="2">
        <f t="shared" si="4"/>
        <v>767979.54660009698</v>
      </c>
    </row>
    <row r="34" spans="1:6" x14ac:dyDescent="0.25">
      <c r="A34">
        <v>27</v>
      </c>
      <c r="B34" s="2">
        <f t="shared" si="0"/>
        <v>767979.54660009698</v>
      </c>
      <c r="C34" s="4">
        <f t="shared" si="1"/>
        <v>3815.5030413599525</v>
      </c>
      <c r="D34" s="1">
        <f t="shared" si="2"/>
        <v>2559.9318220003233</v>
      </c>
      <c r="E34" s="2">
        <f t="shared" si="3"/>
        <v>1255.5712193596291</v>
      </c>
      <c r="F34" s="2">
        <f t="shared" si="4"/>
        <v>766723.97538073733</v>
      </c>
    </row>
    <row r="35" spans="1:6" x14ac:dyDescent="0.25">
      <c r="A35">
        <v>28</v>
      </c>
      <c r="B35" s="2">
        <f t="shared" si="0"/>
        <v>766723.97538073733</v>
      </c>
      <c r="C35" s="4">
        <f t="shared" si="1"/>
        <v>3815.5030413599525</v>
      </c>
      <c r="D35" s="1">
        <f t="shared" si="2"/>
        <v>2555.7465846024579</v>
      </c>
      <c r="E35" s="2">
        <f t="shared" si="3"/>
        <v>1259.7564567574946</v>
      </c>
      <c r="F35" s="2">
        <f t="shared" si="4"/>
        <v>765464.21892397979</v>
      </c>
    </row>
    <row r="36" spans="1:6" x14ac:dyDescent="0.25">
      <c r="A36">
        <v>29</v>
      </c>
      <c r="B36" s="2">
        <f t="shared" si="0"/>
        <v>765464.21892397979</v>
      </c>
      <c r="C36" s="4">
        <f t="shared" si="1"/>
        <v>3815.5030413599525</v>
      </c>
      <c r="D36" s="1">
        <f t="shared" si="2"/>
        <v>2551.5473964132661</v>
      </c>
      <c r="E36" s="2">
        <f t="shared" si="3"/>
        <v>1263.9556449466863</v>
      </c>
      <c r="F36" s="2">
        <f t="shared" si="4"/>
        <v>764200.26327903313</v>
      </c>
    </row>
    <row r="37" spans="1:6" x14ac:dyDescent="0.25">
      <c r="A37">
        <v>30</v>
      </c>
      <c r="B37" s="2">
        <f t="shared" si="0"/>
        <v>764200.26327903313</v>
      </c>
      <c r="C37" s="4">
        <f t="shared" si="1"/>
        <v>3815.5030413599525</v>
      </c>
      <c r="D37" s="1">
        <f t="shared" si="2"/>
        <v>2547.3342109301107</v>
      </c>
      <c r="E37" s="2">
        <f t="shared" si="3"/>
        <v>1268.1688304298418</v>
      </c>
      <c r="F37" s="2">
        <f t="shared" si="4"/>
        <v>762932.09444860334</v>
      </c>
    </row>
    <row r="38" spans="1:6" x14ac:dyDescent="0.25">
      <c r="A38">
        <v>31</v>
      </c>
      <c r="B38" s="2">
        <f t="shared" si="0"/>
        <v>762932.09444860334</v>
      </c>
      <c r="C38" s="4">
        <f t="shared" si="1"/>
        <v>3815.5030413599525</v>
      </c>
      <c r="D38" s="1">
        <f t="shared" si="2"/>
        <v>2543.1069814953448</v>
      </c>
      <c r="E38" s="2">
        <f t="shared" si="3"/>
        <v>1272.3960598646077</v>
      </c>
      <c r="F38" s="2">
        <f t="shared" si="4"/>
        <v>761659.69838873879</v>
      </c>
    </row>
    <row r="39" spans="1:6" x14ac:dyDescent="0.25">
      <c r="A39">
        <v>32</v>
      </c>
      <c r="B39" s="2">
        <f t="shared" si="0"/>
        <v>761659.69838873879</v>
      </c>
      <c r="C39" s="4">
        <f t="shared" si="1"/>
        <v>3815.5030413599525</v>
      </c>
      <c r="D39" s="1">
        <f t="shared" si="2"/>
        <v>2538.8656612957961</v>
      </c>
      <c r="E39" s="2">
        <f t="shared" si="3"/>
        <v>1276.6373800641563</v>
      </c>
      <c r="F39" s="2">
        <f t="shared" si="4"/>
        <v>760383.06100867467</v>
      </c>
    </row>
    <row r="40" spans="1:6" x14ac:dyDescent="0.25">
      <c r="A40">
        <v>33</v>
      </c>
      <c r="B40" s="2">
        <f t="shared" si="0"/>
        <v>760383.06100867467</v>
      </c>
      <c r="C40" s="4">
        <f t="shared" si="1"/>
        <v>3815.5030413599525</v>
      </c>
      <c r="D40" s="1">
        <f t="shared" si="2"/>
        <v>2534.6102033622492</v>
      </c>
      <c r="E40" s="2">
        <f t="shared" si="3"/>
        <v>1280.8928379977033</v>
      </c>
      <c r="F40" s="2">
        <f t="shared" si="4"/>
        <v>759102.16817067692</v>
      </c>
    </row>
    <row r="41" spans="1:6" x14ac:dyDescent="0.25">
      <c r="A41">
        <v>34</v>
      </c>
      <c r="B41" s="2">
        <f t="shared" si="0"/>
        <v>759102.16817067692</v>
      </c>
      <c r="C41" s="4">
        <f t="shared" si="1"/>
        <v>3815.5030413599525</v>
      </c>
      <c r="D41" s="1">
        <f t="shared" si="2"/>
        <v>2530.3405605689231</v>
      </c>
      <c r="E41" s="2">
        <f t="shared" si="3"/>
        <v>1285.1624807910293</v>
      </c>
      <c r="F41" s="2">
        <f t="shared" si="4"/>
        <v>757817.00568988593</v>
      </c>
    </row>
    <row r="42" spans="1:6" x14ac:dyDescent="0.25">
      <c r="A42">
        <v>35</v>
      </c>
      <c r="B42" s="2">
        <f t="shared" si="0"/>
        <v>757817.00568988593</v>
      </c>
      <c r="C42" s="4">
        <f t="shared" si="1"/>
        <v>3815.5030413599525</v>
      </c>
      <c r="D42" s="1">
        <f t="shared" si="2"/>
        <v>2526.0566856329533</v>
      </c>
      <c r="E42" s="2">
        <f t="shared" si="3"/>
        <v>1289.4463557269992</v>
      </c>
      <c r="F42" s="2">
        <f t="shared" si="4"/>
        <v>756527.5593341589</v>
      </c>
    </row>
    <row r="43" spans="1:6" x14ac:dyDescent="0.25">
      <c r="A43">
        <v>36</v>
      </c>
      <c r="B43" s="2">
        <f t="shared" si="0"/>
        <v>756527.5593341589</v>
      </c>
      <c r="C43" s="4">
        <f t="shared" si="1"/>
        <v>3815.5030413599525</v>
      </c>
      <c r="D43" s="1">
        <f t="shared" si="2"/>
        <v>2521.7585311138632</v>
      </c>
      <c r="E43" s="2">
        <f t="shared" si="3"/>
        <v>1293.7445102460892</v>
      </c>
      <c r="F43" s="2">
        <f t="shared" si="4"/>
        <v>755233.81482391281</v>
      </c>
    </row>
    <row r="44" spans="1:6" x14ac:dyDescent="0.25">
      <c r="A44">
        <v>37</v>
      </c>
      <c r="B44" s="2">
        <f t="shared" si="0"/>
        <v>755233.81482391281</v>
      </c>
      <c r="C44" s="4">
        <f t="shared" si="1"/>
        <v>3815.5030413599525</v>
      </c>
      <c r="D44" s="1">
        <f t="shared" si="2"/>
        <v>2517.4460494130431</v>
      </c>
      <c r="E44" s="2">
        <f t="shared" si="3"/>
        <v>1298.0569919469094</v>
      </c>
      <c r="F44" s="2">
        <f t="shared" si="4"/>
        <v>753935.75783196592</v>
      </c>
    </row>
    <row r="45" spans="1:6" x14ac:dyDescent="0.25">
      <c r="A45">
        <v>38</v>
      </c>
      <c r="B45" s="2">
        <f t="shared" si="0"/>
        <v>753935.75783196592</v>
      </c>
      <c r="C45" s="4">
        <f t="shared" si="1"/>
        <v>3815.5030413599525</v>
      </c>
      <c r="D45" s="1">
        <f t="shared" si="2"/>
        <v>2513.1191927732198</v>
      </c>
      <c r="E45" s="2">
        <f t="shared" si="3"/>
        <v>1302.3838485867327</v>
      </c>
      <c r="F45" s="2">
        <f t="shared" si="4"/>
        <v>752633.37398337922</v>
      </c>
    </row>
    <row r="46" spans="1:6" x14ac:dyDescent="0.25">
      <c r="A46">
        <v>39</v>
      </c>
      <c r="B46" s="2">
        <f t="shared" si="0"/>
        <v>752633.37398337922</v>
      </c>
      <c r="C46" s="4">
        <f t="shared" si="1"/>
        <v>3815.5030413599525</v>
      </c>
      <c r="D46" s="1">
        <f t="shared" si="2"/>
        <v>2508.777913277931</v>
      </c>
      <c r="E46" s="2">
        <f t="shared" si="3"/>
        <v>1306.7251280820215</v>
      </c>
      <c r="F46" s="2">
        <f t="shared" si="4"/>
        <v>751326.64885529724</v>
      </c>
    </row>
    <row r="47" spans="1:6" x14ac:dyDescent="0.25">
      <c r="A47">
        <v>40</v>
      </c>
      <c r="B47" s="2">
        <f t="shared" si="0"/>
        <v>751326.64885529724</v>
      </c>
      <c r="C47" s="4">
        <f t="shared" si="1"/>
        <v>3815.5030413599525</v>
      </c>
      <c r="D47" s="1">
        <f t="shared" si="2"/>
        <v>2504.4221628509908</v>
      </c>
      <c r="E47" s="2">
        <f t="shared" si="3"/>
        <v>1311.0808785089616</v>
      </c>
      <c r="F47" s="2">
        <f t="shared" si="4"/>
        <v>750015.56797678827</v>
      </c>
    </row>
    <row r="48" spans="1:6" x14ac:dyDescent="0.25">
      <c r="A48">
        <v>41</v>
      </c>
      <c r="B48" s="2">
        <f t="shared" si="0"/>
        <v>750015.56797678827</v>
      </c>
      <c r="C48" s="4">
        <f t="shared" si="1"/>
        <v>3815.5030413599525</v>
      </c>
      <c r="D48" s="1">
        <f t="shared" si="2"/>
        <v>2500.0518932559612</v>
      </c>
      <c r="E48" s="2">
        <f t="shared" si="3"/>
        <v>1315.4511481039913</v>
      </c>
      <c r="F48" s="2">
        <f t="shared" si="4"/>
        <v>748700.11682868423</v>
      </c>
    </row>
    <row r="49" spans="1:6" x14ac:dyDescent="0.25">
      <c r="A49">
        <v>42</v>
      </c>
      <c r="B49" s="2">
        <f t="shared" si="0"/>
        <v>748700.11682868423</v>
      </c>
      <c r="C49" s="4">
        <f t="shared" si="1"/>
        <v>3815.5030413599525</v>
      </c>
      <c r="D49" s="1">
        <f t="shared" si="2"/>
        <v>2495.667056095614</v>
      </c>
      <c r="E49" s="2">
        <f t="shared" si="3"/>
        <v>1319.8359852643384</v>
      </c>
      <c r="F49" s="2">
        <f t="shared" si="4"/>
        <v>747380.28084341984</v>
      </c>
    </row>
    <row r="50" spans="1:6" x14ac:dyDescent="0.25">
      <c r="A50">
        <v>43</v>
      </c>
      <c r="B50" s="2">
        <f t="shared" si="0"/>
        <v>747380.28084341984</v>
      </c>
      <c r="C50" s="4">
        <f t="shared" si="1"/>
        <v>3815.5030413599525</v>
      </c>
      <c r="D50" s="1">
        <f t="shared" si="2"/>
        <v>2491.2676028113997</v>
      </c>
      <c r="E50" s="2">
        <f t="shared" si="3"/>
        <v>1324.2354385485528</v>
      </c>
      <c r="F50" s="2">
        <f t="shared" si="4"/>
        <v>746056.04540487123</v>
      </c>
    </row>
    <row r="51" spans="1:6" x14ac:dyDescent="0.25">
      <c r="A51">
        <v>44</v>
      </c>
      <c r="B51" s="2">
        <f t="shared" si="0"/>
        <v>746056.04540487123</v>
      </c>
      <c r="C51" s="4">
        <f t="shared" si="1"/>
        <v>3815.5030413599525</v>
      </c>
      <c r="D51" s="1">
        <f t="shared" si="2"/>
        <v>2486.8534846829043</v>
      </c>
      <c r="E51" s="2">
        <f t="shared" si="3"/>
        <v>1328.6495566770482</v>
      </c>
      <c r="F51" s="2">
        <f t="shared" si="4"/>
        <v>744727.39584819414</v>
      </c>
    </row>
    <row r="52" spans="1:6" x14ac:dyDescent="0.25">
      <c r="A52">
        <v>45</v>
      </c>
      <c r="B52" s="2">
        <f t="shared" si="0"/>
        <v>744727.39584819414</v>
      </c>
      <c r="C52" s="4">
        <f t="shared" si="1"/>
        <v>3815.5030413599525</v>
      </c>
      <c r="D52" s="1">
        <f t="shared" si="2"/>
        <v>2482.4246528273138</v>
      </c>
      <c r="E52" s="2">
        <f t="shared" si="3"/>
        <v>1333.0783885326387</v>
      </c>
      <c r="F52" s="2">
        <f t="shared" si="4"/>
        <v>743394.31745966151</v>
      </c>
    </row>
    <row r="53" spans="1:6" x14ac:dyDescent="0.25">
      <c r="A53">
        <v>46</v>
      </c>
      <c r="B53" s="2">
        <f t="shared" si="0"/>
        <v>743394.31745966151</v>
      </c>
      <c r="C53" s="4">
        <f t="shared" si="1"/>
        <v>3815.5030413599525</v>
      </c>
      <c r="D53" s="1">
        <f t="shared" si="2"/>
        <v>2477.9810581988718</v>
      </c>
      <c r="E53" s="2">
        <f t="shared" si="3"/>
        <v>1337.5219831610807</v>
      </c>
      <c r="F53" s="2">
        <f t="shared" si="4"/>
        <v>742056.79547650041</v>
      </c>
    </row>
    <row r="54" spans="1:6" x14ac:dyDescent="0.25">
      <c r="A54">
        <v>47</v>
      </c>
      <c r="B54" s="2">
        <f t="shared" si="0"/>
        <v>742056.79547650041</v>
      </c>
      <c r="C54" s="4">
        <f t="shared" si="1"/>
        <v>3815.5030413599525</v>
      </c>
      <c r="D54" s="1">
        <f t="shared" si="2"/>
        <v>2473.5226515883351</v>
      </c>
      <c r="E54" s="2">
        <f t="shared" si="3"/>
        <v>1341.9803897716174</v>
      </c>
      <c r="F54" s="2">
        <f t="shared" si="4"/>
        <v>740714.81508672878</v>
      </c>
    </row>
    <row r="55" spans="1:6" x14ac:dyDescent="0.25">
      <c r="A55">
        <v>48</v>
      </c>
      <c r="B55" s="2">
        <f t="shared" si="0"/>
        <v>740714.81508672878</v>
      </c>
      <c r="C55" s="4">
        <f t="shared" si="1"/>
        <v>3815.5030413599525</v>
      </c>
      <c r="D55" s="1">
        <f t="shared" si="2"/>
        <v>2469.0493836224296</v>
      </c>
      <c r="E55" s="2">
        <f t="shared" si="3"/>
        <v>1346.4536577375229</v>
      </c>
      <c r="F55" s="2">
        <f t="shared" si="4"/>
        <v>739368.36142899131</v>
      </c>
    </row>
    <row r="56" spans="1:6" x14ac:dyDescent="0.25">
      <c r="A56">
        <v>49</v>
      </c>
      <c r="B56" s="2">
        <f t="shared" si="0"/>
        <v>739368.36142899131</v>
      </c>
      <c r="C56" s="4">
        <f t="shared" si="1"/>
        <v>3815.5030413599525</v>
      </c>
      <c r="D56" s="1">
        <f t="shared" si="2"/>
        <v>2464.5612047633044</v>
      </c>
      <c r="E56" s="2">
        <f t="shared" si="3"/>
        <v>1350.941836596648</v>
      </c>
      <c r="F56" s="2">
        <f t="shared" si="4"/>
        <v>738017.41959239461</v>
      </c>
    </row>
    <row r="57" spans="1:6" x14ac:dyDescent="0.25">
      <c r="A57">
        <v>50</v>
      </c>
      <c r="B57" s="2">
        <f t="shared" si="0"/>
        <v>738017.41959239461</v>
      </c>
      <c r="C57" s="4">
        <f t="shared" si="1"/>
        <v>3815.5030413599525</v>
      </c>
      <c r="D57" s="1">
        <f t="shared" si="2"/>
        <v>2460.0580653079824</v>
      </c>
      <c r="E57" s="2">
        <f t="shared" si="3"/>
        <v>1355.4449760519701</v>
      </c>
      <c r="F57" s="2">
        <f t="shared" si="4"/>
        <v>736661.97461634269</v>
      </c>
    </row>
    <row r="58" spans="1:6" x14ac:dyDescent="0.25">
      <c r="A58">
        <v>51</v>
      </c>
      <c r="B58" s="2">
        <f t="shared" si="0"/>
        <v>736661.97461634269</v>
      </c>
      <c r="C58" s="4">
        <f t="shared" si="1"/>
        <v>3815.5030413599525</v>
      </c>
      <c r="D58" s="1">
        <f t="shared" si="2"/>
        <v>2455.5399153878093</v>
      </c>
      <c r="E58" s="2">
        <f t="shared" si="3"/>
        <v>1359.9631259721432</v>
      </c>
      <c r="F58" s="2">
        <f t="shared" si="4"/>
        <v>735302.0114903705</v>
      </c>
    </row>
    <row r="59" spans="1:6" x14ac:dyDescent="0.25">
      <c r="A59">
        <v>52</v>
      </c>
      <c r="B59" s="2">
        <f t="shared" si="0"/>
        <v>735302.0114903705</v>
      </c>
      <c r="C59" s="4">
        <f t="shared" si="1"/>
        <v>3815.5030413599525</v>
      </c>
      <c r="D59" s="1">
        <f t="shared" si="2"/>
        <v>2451.0067049679019</v>
      </c>
      <c r="E59" s="2">
        <f t="shared" si="3"/>
        <v>1364.4963363920506</v>
      </c>
      <c r="F59" s="2">
        <f t="shared" si="4"/>
        <v>733937.51515397849</v>
      </c>
    </row>
    <row r="60" spans="1:6" x14ac:dyDescent="0.25">
      <c r="A60">
        <v>53</v>
      </c>
      <c r="B60" s="2">
        <f t="shared" si="0"/>
        <v>733937.51515397849</v>
      </c>
      <c r="C60" s="4">
        <f t="shared" si="1"/>
        <v>3815.5030413599525</v>
      </c>
      <c r="D60" s="1">
        <f t="shared" si="2"/>
        <v>2446.4583838465951</v>
      </c>
      <c r="E60" s="2">
        <f t="shared" si="3"/>
        <v>1369.0446575133574</v>
      </c>
      <c r="F60" s="2">
        <f t="shared" si="4"/>
        <v>732568.4704964651</v>
      </c>
    </row>
    <row r="61" spans="1:6" x14ac:dyDescent="0.25">
      <c r="A61">
        <v>54</v>
      </c>
      <c r="B61" s="2">
        <f t="shared" si="0"/>
        <v>732568.4704964651</v>
      </c>
      <c r="C61" s="4">
        <f t="shared" si="1"/>
        <v>3815.5030413599525</v>
      </c>
      <c r="D61" s="1">
        <f t="shared" si="2"/>
        <v>2441.8949016548841</v>
      </c>
      <c r="E61" s="2">
        <f t="shared" si="3"/>
        <v>1373.6081397050684</v>
      </c>
      <c r="F61" s="2">
        <f t="shared" si="4"/>
        <v>731194.86235676007</v>
      </c>
    </row>
    <row r="62" spans="1:6" x14ac:dyDescent="0.25">
      <c r="A62">
        <v>55</v>
      </c>
      <c r="B62" s="2">
        <f t="shared" si="0"/>
        <v>731194.86235676007</v>
      </c>
      <c r="C62" s="4">
        <f t="shared" si="1"/>
        <v>3815.5030413599525</v>
      </c>
      <c r="D62" s="1">
        <f t="shared" si="2"/>
        <v>2437.3162078558671</v>
      </c>
      <c r="E62" s="2">
        <f t="shared" si="3"/>
        <v>1378.1868335040854</v>
      </c>
      <c r="F62" s="2">
        <f t="shared" si="4"/>
        <v>729816.67552325595</v>
      </c>
    </row>
    <row r="63" spans="1:6" x14ac:dyDescent="0.25">
      <c r="A63">
        <v>56</v>
      </c>
      <c r="B63" s="2">
        <f t="shared" si="0"/>
        <v>729816.67552325595</v>
      </c>
      <c r="C63" s="4">
        <f t="shared" si="1"/>
        <v>3815.5030413599525</v>
      </c>
      <c r="D63" s="1">
        <f t="shared" si="2"/>
        <v>2432.7222517441865</v>
      </c>
      <c r="E63" s="2">
        <f t="shared" si="3"/>
        <v>1382.780789615766</v>
      </c>
      <c r="F63" s="2">
        <f t="shared" si="4"/>
        <v>728433.89473364013</v>
      </c>
    </row>
    <row r="64" spans="1:6" x14ac:dyDescent="0.25">
      <c r="A64">
        <v>57</v>
      </c>
      <c r="B64" s="2">
        <f t="shared" si="0"/>
        <v>728433.89473364013</v>
      </c>
      <c r="C64" s="4">
        <f t="shared" si="1"/>
        <v>3815.5030413599525</v>
      </c>
      <c r="D64" s="1">
        <f t="shared" si="2"/>
        <v>2428.1129824454674</v>
      </c>
      <c r="E64" s="2">
        <f t="shared" si="3"/>
        <v>1387.3900589144851</v>
      </c>
      <c r="F64" s="2">
        <f t="shared" si="4"/>
        <v>727046.5046747257</v>
      </c>
    </row>
    <row r="65" spans="1:6" x14ac:dyDescent="0.25">
      <c r="A65">
        <v>58</v>
      </c>
      <c r="B65" s="2">
        <f t="shared" si="0"/>
        <v>727046.5046747257</v>
      </c>
      <c r="C65" s="4">
        <f t="shared" si="1"/>
        <v>3815.5030413599525</v>
      </c>
      <c r="D65" s="1">
        <f t="shared" si="2"/>
        <v>2423.4883489157523</v>
      </c>
      <c r="E65" s="2">
        <f t="shared" si="3"/>
        <v>1392.0146924442001</v>
      </c>
      <c r="F65" s="2">
        <f t="shared" si="4"/>
        <v>725654.48998228146</v>
      </c>
    </row>
    <row r="66" spans="1:6" x14ac:dyDescent="0.25">
      <c r="A66">
        <v>59</v>
      </c>
      <c r="B66" s="2">
        <f t="shared" si="0"/>
        <v>725654.48998228146</v>
      </c>
      <c r="C66" s="4">
        <f t="shared" si="1"/>
        <v>3815.5030413599525</v>
      </c>
      <c r="D66" s="1">
        <f t="shared" si="2"/>
        <v>2418.8482999409384</v>
      </c>
      <c r="E66" s="2">
        <f t="shared" si="3"/>
        <v>1396.654741419014</v>
      </c>
      <c r="F66" s="2">
        <f t="shared" si="4"/>
        <v>724257.83524086245</v>
      </c>
    </row>
    <row r="67" spans="1:6" x14ac:dyDescent="0.25">
      <c r="A67">
        <v>60</v>
      </c>
      <c r="B67" s="2">
        <f t="shared" si="0"/>
        <v>724257.83524086245</v>
      </c>
      <c r="C67" s="4">
        <f t="shared" si="1"/>
        <v>3815.5030413599525</v>
      </c>
      <c r="D67" s="1">
        <f t="shared" si="2"/>
        <v>2414.1927841362085</v>
      </c>
      <c r="E67" s="2">
        <f t="shared" si="3"/>
        <v>1401.310257223744</v>
      </c>
      <c r="F67" s="2">
        <f t="shared" si="4"/>
        <v>722856.52498363866</v>
      </c>
    </row>
    <row r="68" spans="1:6" x14ac:dyDescent="0.25">
      <c r="A68">
        <v>61</v>
      </c>
      <c r="B68" s="2">
        <f t="shared" si="0"/>
        <v>722856.52498363866</v>
      </c>
      <c r="C68" s="4">
        <f t="shared" si="1"/>
        <v>3815.5030413599525</v>
      </c>
      <c r="D68" s="1">
        <f t="shared" si="2"/>
        <v>2409.5217499454625</v>
      </c>
      <c r="E68" s="2">
        <f t="shared" si="3"/>
        <v>1405.98129141449</v>
      </c>
      <c r="F68" s="2">
        <f t="shared" si="4"/>
        <v>721450.54369222419</v>
      </c>
    </row>
    <row r="69" spans="1:6" x14ac:dyDescent="0.25">
      <c r="A69">
        <v>62</v>
      </c>
      <c r="B69" s="2">
        <f t="shared" si="0"/>
        <v>721450.54369222419</v>
      </c>
      <c r="C69" s="4">
        <f t="shared" si="1"/>
        <v>3815.5030413599525</v>
      </c>
      <c r="D69" s="1">
        <f t="shared" si="2"/>
        <v>2404.8351456407477</v>
      </c>
      <c r="E69" s="2">
        <f t="shared" si="3"/>
        <v>1410.6678957192048</v>
      </c>
      <c r="F69" s="2">
        <f t="shared" si="4"/>
        <v>720039.87579650502</v>
      </c>
    </row>
    <row r="70" spans="1:6" x14ac:dyDescent="0.25">
      <c r="A70">
        <v>63</v>
      </c>
      <c r="B70" s="2">
        <f t="shared" si="0"/>
        <v>720039.87579650502</v>
      </c>
      <c r="C70" s="4">
        <f t="shared" si="1"/>
        <v>3815.5030413599525</v>
      </c>
      <c r="D70" s="1">
        <f t="shared" si="2"/>
        <v>2400.1329193216834</v>
      </c>
      <c r="E70" s="2">
        <f t="shared" si="3"/>
        <v>1415.3701220382691</v>
      </c>
      <c r="F70" s="2">
        <f t="shared" si="4"/>
        <v>718624.50567446672</v>
      </c>
    </row>
    <row r="71" spans="1:6" x14ac:dyDescent="0.25">
      <c r="A71">
        <v>64</v>
      </c>
      <c r="B71" s="2">
        <f t="shared" si="0"/>
        <v>718624.50567446672</v>
      </c>
      <c r="C71" s="4">
        <f t="shared" si="1"/>
        <v>3815.5030413599525</v>
      </c>
      <c r="D71" s="1">
        <f t="shared" si="2"/>
        <v>2395.4150189148891</v>
      </c>
      <c r="E71" s="2">
        <f t="shared" si="3"/>
        <v>1420.0880224450634</v>
      </c>
      <c r="F71" s="2">
        <f t="shared" si="4"/>
        <v>717204.41765202163</v>
      </c>
    </row>
    <row r="72" spans="1:6" x14ac:dyDescent="0.25">
      <c r="A72">
        <v>65</v>
      </c>
      <c r="B72" s="2">
        <f t="shared" si="0"/>
        <v>717204.41765202163</v>
      </c>
      <c r="C72" s="4">
        <f t="shared" si="1"/>
        <v>3815.5030413599525</v>
      </c>
      <c r="D72" s="1">
        <f t="shared" si="2"/>
        <v>2390.6813921734056</v>
      </c>
      <c r="E72" s="2">
        <f t="shared" si="3"/>
        <v>1424.8216491865469</v>
      </c>
      <c r="F72" s="2">
        <f t="shared" si="4"/>
        <v>715779.59600283508</v>
      </c>
    </row>
    <row r="73" spans="1:6" x14ac:dyDescent="0.25">
      <c r="A73">
        <v>66</v>
      </c>
      <c r="B73" s="2">
        <f t="shared" si="0"/>
        <v>715779.59600283508</v>
      </c>
      <c r="C73" s="4">
        <f t="shared" si="1"/>
        <v>3815.5030413599525</v>
      </c>
      <c r="D73" s="1">
        <f t="shared" si="2"/>
        <v>2385.931986676117</v>
      </c>
      <c r="E73" s="2">
        <f t="shared" si="3"/>
        <v>1429.5710546838354</v>
      </c>
      <c r="F73" s="2">
        <f t="shared" si="4"/>
        <v>714350.0249481512</v>
      </c>
    </row>
    <row r="74" spans="1:6" x14ac:dyDescent="0.25">
      <c r="A74">
        <v>67</v>
      </c>
      <c r="B74" s="2">
        <f t="shared" ref="B74:B138" si="5">F73</f>
        <v>714350.0249481512</v>
      </c>
      <c r="C74" s="4">
        <f t="shared" ref="C74:C138" si="6">$B$4</f>
        <v>3815.5030413599525</v>
      </c>
      <c r="D74" s="1">
        <f t="shared" ref="D74:D138" si="7">+B74*($B$3/12)</f>
        <v>2381.1667498271709</v>
      </c>
      <c r="E74" s="2">
        <f t="shared" ref="E74:E138" si="8">+C74-D74</f>
        <v>1434.3362915327816</v>
      </c>
      <c r="F74" s="2">
        <f t="shared" ref="F74:F138" si="9">+B74-E74</f>
        <v>712915.68865661847</v>
      </c>
    </row>
    <row r="75" spans="1:6" x14ac:dyDescent="0.25">
      <c r="A75">
        <v>68</v>
      </c>
      <c r="B75" s="2">
        <f t="shared" si="5"/>
        <v>712915.68865661847</v>
      </c>
      <c r="C75" s="4">
        <f t="shared" si="6"/>
        <v>3815.5030413599525</v>
      </c>
      <c r="D75" s="1">
        <f t="shared" si="7"/>
        <v>2376.3856288553952</v>
      </c>
      <c r="E75" s="2">
        <f t="shared" si="8"/>
        <v>1439.1174125045573</v>
      </c>
      <c r="F75" s="2">
        <f t="shared" si="9"/>
        <v>711476.57124411396</v>
      </c>
    </row>
    <row r="76" spans="1:6" x14ac:dyDescent="0.25">
      <c r="A76">
        <v>69</v>
      </c>
      <c r="B76" s="2">
        <f t="shared" si="5"/>
        <v>711476.57124411396</v>
      </c>
      <c r="C76" s="4">
        <f t="shared" si="6"/>
        <v>3815.5030413599525</v>
      </c>
      <c r="D76" s="1">
        <f t="shared" si="7"/>
        <v>2371.5885708137134</v>
      </c>
      <c r="E76" s="2">
        <f t="shared" si="8"/>
        <v>1443.914470546239</v>
      </c>
      <c r="F76" s="2">
        <f t="shared" si="9"/>
        <v>710032.65677356767</v>
      </c>
    </row>
    <row r="77" spans="1:6" x14ac:dyDescent="0.25">
      <c r="A77">
        <v>70</v>
      </c>
      <c r="B77" s="2">
        <f t="shared" si="5"/>
        <v>710032.65677356767</v>
      </c>
      <c r="C77" s="4">
        <f t="shared" si="6"/>
        <v>3815.5030413599525</v>
      </c>
      <c r="D77" s="1">
        <f t="shared" si="7"/>
        <v>2366.775522578559</v>
      </c>
      <c r="E77" s="2">
        <f t="shared" si="8"/>
        <v>1448.7275187813934</v>
      </c>
      <c r="F77" s="2">
        <f t="shared" si="9"/>
        <v>708583.92925478623</v>
      </c>
    </row>
    <row r="78" spans="1:6" x14ac:dyDescent="0.25">
      <c r="A78">
        <v>71</v>
      </c>
      <c r="B78" s="2">
        <f t="shared" si="5"/>
        <v>708583.92925478623</v>
      </c>
      <c r="C78" s="4">
        <f t="shared" si="6"/>
        <v>3815.5030413599525</v>
      </c>
      <c r="D78" s="1">
        <f t="shared" si="7"/>
        <v>2361.9464308492875</v>
      </c>
      <c r="E78" s="2">
        <f t="shared" si="8"/>
        <v>1453.556610510665</v>
      </c>
      <c r="F78" s="2">
        <f t="shared" si="9"/>
        <v>707130.37264427554</v>
      </c>
    </row>
    <row r="79" spans="1:6" x14ac:dyDescent="0.25">
      <c r="A79">
        <v>72</v>
      </c>
      <c r="B79" s="2">
        <f t="shared" si="5"/>
        <v>707130.37264427554</v>
      </c>
      <c r="C79" s="4">
        <f t="shared" si="6"/>
        <v>3815.5030413599525</v>
      </c>
      <c r="D79" s="1">
        <f t="shared" si="7"/>
        <v>2357.1012421475853</v>
      </c>
      <c r="E79" s="2">
        <f t="shared" si="8"/>
        <v>1458.4017992123672</v>
      </c>
      <c r="F79" s="2">
        <f t="shared" si="9"/>
        <v>705671.97084506322</v>
      </c>
    </row>
    <row r="80" spans="1:6" x14ac:dyDescent="0.25">
      <c r="A80">
        <v>73</v>
      </c>
      <c r="B80" s="2">
        <f t="shared" si="5"/>
        <v>705671.97084506322</v>
      </c>
      <c r="C80" s="4">
        <f t="shared" si="6"/>
        <v>3815.5030413599525</v>
      </c>
      <c r="D80" s="1">
        <f t="shared" si="7"/>
        <v>2352.2399028168775</v>
      </c>
      <c r="E80" s="2">
        <f t="shared" si="8"/>
        <v>1463.263138543075</v>
      </c>
      <c r="F80" s="2">
        <f t="shared" si="9"/>
        <v>704208.7077065201</v>
      </c>
    </row>
    <row r="81" spans="1:6" x14ac:dyDescent="0.25">
      <c r="A81">
        <v>74</v>
      </c>
      <c r="B81" s="2">
        <f t="shared" si="5"/>
        <v>704208.7077065201</v>
      </c>
      <c r="C81" s="4">
        <f t="shared" si="6"/>
        <v>3815.5030413599525</v>
      </c>
      <c r="D81" s="1">
        <f t="shared" si="7"/>
        <v>2347.3623590217339</v>
      </c>
      <c r="E81" s="2">
        <f t="shared" si="8"/>
        <v>1468.1406823382185</v>
      </c>
      <c r="F81" s="2">
        <f t="shared" si="9"/>
        <v>702740.56702418183</v>
      </c>
    </row>
    <row r="82" spans="1:6" x14ac:dyDescent="0.25">
      <c r="A82">
        <v>75</v>
      </c>
      <c r="B82" s="2">
        <f t="shared" si="5"/>
        <v>702740.56702418183</v>
      </c>
      <c r="C82" s="4">
        <f t="shared" si="6"/>
        <v>3815.5030413599525</v>
      </c>
      <c r="D82" s="1">
        <f t="shared" si="7"/>
        <v>2342.4685567472729</v>
      </c>
      <c r="E82" s="2">
        <f t="shared" si="8"/>
        <v>1473.0344846126795</v>
      </c>
      <c r="F82" s="2">
        <f t="shared" si="9"/>
        <v>701267.53253956919</v>
      </c>
    </row>
    <row r="83" spans="1:6" x14ac:dyDescent="0.25">
      <c r="A83">
        <v>76</v>
      </c>
      <c r="B83" s="2">
        <f t="shared" si="5"/>
        <v>701267.53253956919</v>
      </c>
      <c r="C83" s="4">
        <f t="shared" si="6"/>
        <v>3815.5030413599525</v>
      </c>
      <c r="D83" s="1">
        <f t="shared" si="7"/>
        <v>2337.5584417985642</v>
      </c>
      <c r="E83" s="2">
        <f t="shared" si="8"/>
        <v>1477.9445995613883</v>
      </c>
      <c r="F83" s="2">
        <f t="shared" si="9"/>
        <v>699789.5879400078</v>
      </c>
    </row>
    <row r="84" spans="1:6" x14ac:dyDescent="0.25">
      <c r="A84">
        <v>77</v>
      </c>
      <c r="B84" s="2">
        <f t="shared" si="5"/>
        <v>699789.5879400078</v>
      </c>
      <c r="C84" s="4">
        <f t="shared" si="6"/>
        <v>3815.5030413599525</v>
      </c>
      <c r="D84" s="1">
        <f t="shared" si="7"/>
        <v>2332.6319598000259</v>
      </c>
      <c r="E84" s="2">
        <f t="shared" si="8"/>
        <v>1482.8710815599266</v>
      </c>
      <c r="F84" s="2">
        <f t="shared" si="9"/>
        <v>698306.71685844788</v>
      </c>
    </row>
    <row r="85" spans="1:6" x14ac:dyDescent="0.25">
      <c r="A85">
        <v>78</v>
      </c>
      <c r="B85" s="2">
        <f t="shared" si="5"/>
        <v>698306.71685844788</v>
      </c>
      <c r="C85" s="4">
        <f t="shared" si="6"/>
        <v>3815.5030413599525</v>
      </c>
      <c r="D85" s="1">
        <f t="shared" si="7"/>
        <v>2327.6890561948262</v>
      </c>
      <c r="E85" s="2">
        <f t="shared" si="8"/>
        <v>1487.8139851651263</v>
      </c>
      <c r="F85" s="2">
        <f t="shared" si="9"/>
        <v>696818.90287328279</v>
      </c>
    </row>
    <row r="86" spans="1:6" x14ac:dyDescent="0.25">
      <c r="A86">
        <v>79</v>
      </c>
      <c r="B86" s="2">
        <f t="shared" si="5"/>
        <v>696818.90287328279</v>
      </c>
      <c r="C86" s="4">
        <f t="shared" si="6"/>
        <v>3815.5030413599525</v>
      </c>
      <c r="D86" s="1">
        <f t="shared" si="7"/>
        <v>2322.7296762442761</v>
      </c>
      <c r="E86" s="2">
        <f t="shared" si="8"/>
        <v>1492.7733651156764</v>
      </c>
      <c r="F86" s="2">
        <f t="shared" si="9"/>
        <v>695326.12950816716</v>
      </c>
    </row>
    <row r="87" spans="1:6" x14ac:dyDescent="0.25">
      <c r="A87">
        <v>80</v>
      </c>
      <c r="B87" s="2">
        <f t="shared" si="5"/>
        <v>695326.12950816716</v>
      </c>
      <c r="C87" s="4">
        <f t="shared" si="6"/>
        <v>3815.5030413599525</v>
      </c>
      <c r="D87" s="1">
        <f t="shared" si="7"/>
        <v>2317.7537650272238</v>
      </c>
      <c r="E87" s="2">
        <f t="shared" si="8"/>
        <v>1497.7492763327286</v>
      </c>
      <c r="F87" s="2">
        <f t="shared" si="9"/>
        <v>693828.38023183448</v>
      </c>
    </row>
    <row r="88" spans="1:6" x14ac:dyDescent="0.25">
      <c r="A88">
        <v>81</v>
      </c>
      <c r="B88" s="2">
        <f t="shared" si="5"/>
        <v>693828.38023183448</v>
      </c>
      <c r="C88" s="4">
        <f t="shared" si="6"/>
        <v>3815.5030413599525</v>
      </c>
      <c r="D88" s="1">
        <f t="shared" si="7"/>
        <v>2312.7612674394486</v>
      </c>
      <c r="E88" s="2">
        <f t="shared" si="8"/>
        <v>1502.7417739205039</v>
      </c>
      <c r="F88" s="2">
        <f t="shared" si="9"/>
        <v>692325.638457914</v>
      </c>
    </row>
    <row r="89" spans="1:6" x14ac:dyDescent="0.25">
      <c r="A89">
        <v>82</v>
      </c>
      <c r="B89" s="2">
        <f t="shared" si="5"/>
        <v>692325.638457914</v>
      </c>
      <c r="C89" s="4">
        <f t="shared" si="6"/>
        <v>3815.5030413599525</v>
      </c>
      <c r="D89" s="1">
        <f t="shared" si="7"/>
        <v>2307.7521281930467</v>
      </c>
      <c r="E89" s="2">
        <f t="shared" si="8"/>
        <v>1507.7509131669058</v>
      </c>
      <c r="F89" s="2">
        <f t="shared" si="9"/>
        <v>690817.88754474709</v>
      </c>
    </row>
    <row r="90" spans="1:6" x14ac:dyDescent="0.25">
      <c r="A90">
        <v>83</v>
      </c>
      <c r="B90" s="2">
        <f t="shared" si="5"/>
        <v>690817.88754474709</v>
      </c>
      <c r="C90" s="4">
        <f t="shared" si="6"/>
        <v>3815.5030413599525</v>
      </c>
      <c r="D90" s="1">
        <f t="shared" si="7"/>
        <v>2302.726291815824</v>
      </c>
      <c r="E90" s="2">
        <f t="shared" si="8"/>
        <v>1512.7767495441285</v>
      </c>
      <c r="F90" s="2">
        <f t="shared" si="9"/>
        <v>689305.11079520301</v>
      </c>
    </row>
    <row r="91" spans="1:6" x14ac:dyDescent="0.25">
      <c r="A91">
        <v>84</v>
      </c>
      <c r="B91" s="2">
        <f t="shared" si="5"/>
        <v>689305.11079520301</v>
      </c>
      <c r="C91" s="4">
        <f t="shared" si="6"/>
        <v>3815.5030413599525</v>
      </c>
      <c r="D91" s="1">
        <f t="shared" si="7"/>
        <v>2297.6837026506769</v>
      </c>
      <c r="E91" s="2">
        <f t="shared" si="8"/>
        <v>1517.8193387092756</v>
      </c>
      <c r="F91" s="2">
        <f t="shared" si="9"/>
        <v>687787.29145649378</v>
      </c>
    </row>
    <row r="92" spans="1:6" x14ac:dyDescent="0.25">
      <c r="A92">
        <v>85</v>
      </c>
      <c r="B92" s="2">
        <f t="shared" si="5"/>
        <v>687787.29145649378</v>
      </c>
      <c r="C92" s="4">
        <f t="shared" si="6"/>
        <v>3815.5030413599525</v>
      </c>
      <c r="D92" s="1">
        <f t="shared" si="7"/>
        <v>2292.6243048549795</v>
      </c>
      <c r="E92" s="2">
        <f t="shared" si="8"/>
        <v>1522.8787365049729</v>
      </c>
      <c r="F92" s="2">
        <f t="shared" si="9"/>
        <v>686264.41271998885</v>
      </c>
    </row>
    <row r="93" spans="1:6" x14ac:dyDescent="0.25">
      <c r="A93">
        <v>86</v>
      </c>
      <c r="B93" s="2">
        <f t="shared" si="5"/>
        <v>686264.41271998885</v>
      </c>
      <c r="C93" s="4">
        <f t="shared" si="6"/>
        <v>3815.5030413599525</v>
      </c>
      <c r="D93" s="1">
        <f t="shared" si="7"/>
        <v>2287.5480423999629</v>
      </c>
      <c r="E93" s="2">
        <f t="shared" si="8"/>
        <v>1527.9549989599896</v>
      </c>
      <c r="F93" s="2">
        <f t="shared" si="9"/>
        <v>684736.45772102883</v>
      </c>
    </row>
    <row r="94" spans="1:6" x14ac:dyDescent="0.25">
      <c r="A94">
        <v>87</v>
      </c>
      <c r="B94" s="2">
        <f t="shared" si="5"/>
        <v>684736.45772102883</v>
      </c>
      <c r="C94" s="4">
        <f t="shared" si="6"/>
        <v>3815.5030413599525</v>
      </c>
      <c r="D94" s="1">
        <f t="shared" si="7"/>
        <v>2282.4548590700961</v>
      </c>
      <c r="E94" s="2">
        <f t="shared" si="8"/>
        <v>1533.0481822898564</v>
      </c>
      <c r="F94" s="2">
        <f t="shared" si="9"/>
        <v>683203.40953873901</v>
      </c>
    </row>
    <row r="95" spans="1:6" x14ac:dyDescent="0.25">
      <c r="A95">
        <v>88</v>
      </c>
      <c r="B95" s="2">
        <f t="shared" si="5"/>
        <v>683203.40953873901</v>
      </c>
      <c r="C95" s="4">
        <f t="shared" si="6"/>
        <v>3815.5030413599525</v>
      </c>
      <c r="D95" s="1">
        <f t="shared" si="7"/>
        <v>2277.3446984624634</v>
      </c>
      <c r="E95" s="2">
        <f t="shared" si="8"/>
        <v>1538.1583428974891</v>
      </c>
      <c r="F95" s="2">
        <f t="shared" si="9"/>
        <v>681665.25119584147</v>
      </c>
    </row>
    <row r="96" spans="1:6" x14ac:dyDescent="0.25">
      <c r="A96">
        <v>89</v>
      </c>
      <c r="B96" s="2">
        <f t="shared" si="5"/>
        <v>681665.25119584147</v>
      </c>
      <c r="C96" s="4">
        <f t="shared" si="6"/>
        <v>3815.5030413599525</v>
      </c>
      <c r="D96" s="1">
        <f t="shared" si="7"/>
        <v>2272.2175039861386</v>
      </c>
      <c r="E96" s="2">
        <f t="shared" si="8"/>
        <v>1543.2855373738139</v>
      </c>
      <c r="F96" s="2">
        <f t="shared" si="9"/>
        <v>680121.96565846761</v>
      </c>
    </row>
    <row r="97" spans="1:6" x14ac:dyDescent="0.25">
      <c r="A97">
        <v>90</v>
      </c>
      <c r="B97" s="2">
        <f t="shared" si="5"/>
        <v>680121.96565846761</v>
      </c>
      <c r="C97" s="4">
        <f t="shared" si="6"/>
        <v>3815.5030413599525</v>
      </c>
      <c r="D97" s="1">
        <f t="shared" si="7"/>
        <v>2267.0732188615589</v>
      </c>
      <c r="E97" s="2">
        <f t="shared" si="8"/>
        <v>1548.4298224983936</v>
      </c>
      <c r="F97" s="2">
        <f t="shared" si="9"/>
        <v>678573.53583596926</v>
      </c>
    </row>
    <row r="98" spans="1:6" x14ac:dyDescent="0.25">
      <c r="A98">
        <v>91</v>
      </c>
      <c r="B98" s="2">
        <f t="shared" si="5"/>
        <v>678573.53583596926</v>
      </c>
      <c r="C98" s="4">
        <f t="shared" si="6"/>
        <v>3815.5030413599525</v>
      </c>
      <c r="D98" s="1">
        <f t="shared" si="7"/>
        <v>2261.9117861198979</v>
      </c>
      <c r="E98" s="2">
        <f t="shared" si="8"/>
        <v>1553.5912552400546</v>
      </c>
      <c r="F98" s="2">
        <f t="shared" si="9"/>
        <v>677019.94458072924</v>
      </c>
    </row>
    <row r="99" spans="1:6" x14ac:dyDescent="0.25">
      <c r="A99">
        <v>92</v>
      </c>
      <c r="B99" s="2">
        <f t="shared" si="5"/>
        <v>677019.94458072924</v>
      </c>
      <c r="C99" s="4">
        <f t="shared" si="6"/>
        <v>3815.5030413599525</v>
      </c>
      <c r="D99" s="1">
        <f t="shared" si="7"/>
        <v>2256.7331486024309</v>
      </c>
      <c r="E99" s="2">
        <f t="shared" si="8"/>
        <v>1558.7698927575216</v>
      </c>
      <c r="F99" s="2">
        <f t="shared" si="9"/>
        <v>675461.17468797171</v>
      </c>
    </row>
    <row r="100" spans="1:6" x14ac:dyDescent="0.25">
      <c r="A100">
        <v>93</v>
      </c>
      <c r="B100" s="2">
        <f t="shared" si="5"/>
        <v>675461.17468797171</v>
      </c>
      <c r="C100" s="4">
        <f t="shared" si="6"/>
        <v>3815.5030413599525</v>
      </c>
      <c r="D100" s="1">
        <f t="shared" si="7"/>
        <v>2251.5372489599058</v>
      </c>
      <c r="E100" s="2">
        <f t="shared" si="8"/>
        <v>1563.9657924000467</v>
      </c>
      <c r="F100" s="2">
        <f t="shared" si="9"/>
        <v>673897.20889557165</v>
      </c>
    </row>
    <row r="101" spans="1:6" x14ac:dyDescent="0.25">
      <c r="A101">
        <v>94</v>
      </c>
      <c r="B101" s="2">
        <f t="shared" si="5"/>
        <v>673897.20889557165</v>
      </c>
      <c r="C101" s="4">
        <f t="shared" si="6"/>
        <v>3815.5030413599525</v>
      </c>
      <c r="D101" s="1">
        <f t="shared" si="7"/>
        <v>2246.3240296519057</v>
      </c>
      <c r="E101" s="2">
        <f t="shared" si="8"/>
        <v>1569.1790117080468</v>
      </c>
      <c r="F101" s="2">
        <f t="shared" si="9"/>
        <v>672328.02988386364</v>
      </c>
    </row>
    <row r="102" spans="1:6" x14ac:dyDescent="0.25">
      <c r="A102">
        <v>95</v>
      </c>
      <c r="B102" s="2">
        <f t="shared" si="5"/>
        <v>672328.02988386364</v>
      </c>
      <c r="C102" s="4">
        <f t="shared" si="6"/>
        <v>3815.5030413599525</v>
      </c>
      <c r="D102" s="1">
        <f t="shared" si="7"/>
        <v>2241.0934329462125</v>
      </c>
      <c r="E102" s="2">
        <f t="shared" si="8"/>
        <v>1574.40960841374</v>
      </c>
      <c r="F102" s="2">
        <f t="shared" si="9"/>
        <v>670753.62027544994</v>
      </c>
    </row>
    <row r="103" spans="1:6" x14ac:dyDescent="0.25">
      <c r="A103">
        <v>96</v>
      </c>
      <c r="B103" s="2">
        <f t="shared" si="5"/>
        <v>670753.62027544994</v>
      </c>
      <c r="C103" s="4">
        <f t="shared" si="6"/>
        <v>3815.5030413599525</v>
      </c>
      <c r="D103" s="1">
        <f t="shared" si="7"/>
        <v>2235.8454009181664</v>
      </c>
      <c r="E103" s="2">
        <f t="shared" si="8"/>
        <v>1579.657640441786</v>
      </c>
      <c r="F103" s="2">
        <f t="shared" si="9"/>
        <v>669173.96263500815</v>
      </c>
    </row>
    <row r="104" spans="1:6" x14ac:dyDescent="0.25">
      <c r="A104">
        <v>97</v>
      </c>
      <c r="B104" s="2">
        <f t="shared" si="5"/>
        <v>669173.96263500815</v>
      </c>
      <c r="C104" s="4">
        <f t="shared" si="6"/>
        <v>3815.5030413599525</v>
      </c>
      <c r="D104" s="1">
        <f t="shared" si="7"/>
        <v>2230.5798754500274</v>
      </c>
      <c r="E104" s="2">
        <f t="shared" si="8"/>
        <v>1584.923165909925</v>
      </c>
      <c r="F104" s="2">
        <f t="shared" si="9"/>
        <v>667589.03946909821</v>
      </c>
    </row>
    <row r="105" spans="1:6" x14ac:dyDescent="0.25">
      <c r="A105">
        <v>98</v>
      </c>
      <c r="B105" s="2">
        <f t="shared" si="5"/>
        <v>667589.03946909821</v>
      </c>
      <c r="C105" s="4">
        <f t="shared" si="6"/>
        <v>3815.5030413599525</v>
      </c>
      <c r="D105" s="1">
        <f t="shared" si="7"/>
        <v>2225.2967982303276</v>
      </c>
      <c r="E105" s="2">
        <f t="shared" si="8"/>
        <v>1590.2062431296249</v>
      </c>
      <c r="F105" s="2">
        <f t="shared" si="9"/>
        <v>665998.83322596853</v>
      </c>
    </row>
    <row r="106" spans="1:6" x14ac:dyDescent="0.25">
      <c r="A106">
        <v>99</v>
      </c>
      <c r="B106" s="2">
        <f t="shared" si="5"/>
        <v>665998.83322596853</v>
      </c>
      <c r="C106" s="4">
        <f t="shared" si="6"/>
        <v>3815.5030413599525</v>
      </c>
      <c r="D106" s="1">
        <f t="shared" si="7"/>
        <v>2219.9961107532285</v>
      </c>
      <c r="E106" s="2">
        <f t="shared" si="8"/>
        <v>1595.5069306067239</v>
      </c>
      <c r="F106" s="2">
        <f t="shared" si="9"/>
        <v>664403.32629536185</v>
      </c>
    </row>
    <row r="107" spans="1:6" x14ac:dyDescent="0.25">
      <c r="A107">
        <v>100</v>
      </c>
      <c r="B107" s="2">
        <f t="shared" si="5"/>
        <v>664403.32629536185</v>
      </c>
      <c r="C107" s="4">
        <f t="shared" si="6"/>
        <v>3815.5030413599525</v>
      </c>
      <c r="D107" s="1">
        <f t="shared" si="7"/>
        <v>2214.6777543178728</v>
      </c>
      <c r="E107" s="2">
        <f t="shared" si="8"/>
        <v>1600.8252870420797</v>
      </c>
      <c r="F107" s="2">
        <f t="shared" si="9"/>
        <v>662802.50100831978</v>
      </c>
    </row>
    <row r="108" spans="1:6" x14ac:dyDescent="0.25">
      <c r="A108">
        <v>101</v>
      </c>
      <c r="B108" s="2">
        <f t="shared" si="5"/>
        <v>662802.50100831978</v>
      </c>
      <c r="C108" s="4">
        <f t="shared" si="6"/>
        <v>3815.5030413599525</v>
      </c>
      <c r="D108" s="1">
        <f t="shared" si="7"/>
        <v>2209.3416700277326</v>
      </c>
      <c r="E108" s="2">
        <f t="shared" si="8"/>
        <v>1606.1613713322199</v>
      </c>
      <c r="F108" s="2">
        <f t="shared" si="9"/>
        <v>661196.33963698754</v>
      </c>
    </row>
    <row r="109" spans="1:6" x14ac:dyDescent="0.25">
      <c r="A109">
        <v>102</v>
      </c>
      <c r="B109" s="2">
        <f t="shared" si="5"/>
        <v>661196.33963698754</v>
      </c>
      <c r="C109" s="4">
        <f t="shared" si="6"/>
        <v>3815.5030413599525</v>
      </c>
      <c r="D109" s="1">
        <f t="shared" si="7"/>
        <v>2203.9877987899586</v>
      </c>
      <c r="E109" s="2">
        <f t="shared" si="8"/>
        <v>1611.5152425699939</v>
      </c>
      <c r="F109" s="2">
        <f t="shared" si="9"/>
        <v>659584.82439441758</v>
      </c>
    </row>
    <row r="110" spans="1:6" x14ac:dyDescent="0.25">
      <c r="A110">
        <v>103</v>
      </c>
      <c r="B110" s="2">
        <f t="shared" si="5"/>
        <v>659584.82439441758</v>
      </c>
      <c r="C110" s="4">
        <f t="shared" si="6"/>
        <v>3815.5030413599525</v>
      </c>
      <c r="D110" s="1">
        <f t="shared" si="7"/>
        <v>2198.6160813147253</v>
      </c>
      <c r="E110" s="2">
        <f t="shared" si="8"/>
        <v>1616.8869600452272</v>
      </c>
      <c r="F110" s="2">
        <f t="shared" si="9"/>
        <v>657967.93743437238</v>
      </c>
    </row>
    <row r="111" spans="1:6" x14ac:dyDescent="0.25">
      <c r="A111">
        <v>104</v>
      </c>
      <c r="B111" s="2">
        <f t="shared" si="5"/>
        <v>657967.93743437238</v>
      </c>
      <c r="C111" s="4">
        <f t="shared" si="6"/>
        <v>3815.5030413599525</v>
      </c>
      <c r="D111" s="1">
        <f t="shared" si="7"/>
        <v>2193.2264581145746</v>
      </c>
      <c r="E111" s="2">
        <f t="shared" si="8"/>
        <v>1622.2765832453779</v>
      </c>
      <c r="F111" s="2">
        <f t="shared" si="9"/>
        <v>656345.660851127</v>
      </c>
    </row>
    <row r="112" spans="1:6" x14ac:dyDescent="0.25">
      <c r="A112">
        <v>105</v>
      </c>
      <c r="B112" s="2">
        <f t="shared" si="5"/>
        <v>656345.660851127</v>
      </c>
      <c r="C112" s="4">
        <f t="shared" si="6"/>
        <v>3815.5030413599525</v>
      </c>
      <c r="D112" s="1">
        <f t="shared" si="7"/>
        <v>2187.818869503757</v>
      </c>
      <c r="E112" s="2">
        <f t="shared" si="8"/>
        <v>1627.6841718561955</v>
      </c>
      <c r="F112" s="2">
        <f t="shared" si="9"/>
        <v>654717.97667927085</v>
      </c>
    </row>
    <row r="113" spans="1:6" x14ac:dyDescent="0.25">
      <c r="A113">
        <v>106</v>
      </c>
      <c r="B113" s="2">
        <f t="shared" si="5"/>
        <v>654717.97667927085</v>
      </c>
      <c r="C113" s="4">
        <f t="shared" si="6"/>
        <v>3815.5030413599525</v>
      </c>
      <c r="D113" s="1">
        <f t="shared" si="7"/>
        <v>2182.3932555975698</v>
      </c>
      <c r="E113" s="2">
        <f t="shared" si="8"/>
        <v>1633.1097857623827</v>
      </c>
      <c r="F113" s="2">
        <f t="shared" si="9"/>
        <v>653084.86689350847</v>
      </c>
    </row>
    <row r="114" spans="1:6" x14ac:dyDescent="0.25">
      <c r="A114">
        <v>107</v>
      </c>
      <c r="B114" s="2">
        <f t="shared" si="5"/>
        <v>653084.86689350847</v>
      </c>
      <c r="C114" s="4">
        <f t="shared" si="6"/>
        <v>3815.5030413599525</v>
      </c>
      <c r="D114" s="1">
        <f t="shared" si="7"/>
        <v>2176.9495563116952</v>
      </c>
      <c r="E114" s="2">
        <f t="shared" si="8"/>
        <v>1638.5534850482572</v>
      </c>
      <c r="F114" s="2">
        <f t="shared" si="9"/>
        <v>651446.31340846024</v>
      </c>
    </row>
    <row r="115" spans="1:6" x14ac:dyDescent="0.25">
      <c r="A115">
        <v>108</v>
      </c>
      <c r="B115" s="2">
        <f t="shared" si="5"/>
        <v>651446.31340846024</v>
      </c>
      <c r="C115" s="4">
        <f t="shared" si="6"/>
        <v>3815.5030413599525</v>
      </c>
      <c r="D115" s="1">
        <f t="shared" si="7"/>
        <v>2171.4877113615344</v>
      </c>
      <c r="E115" s="2">
        <f t="shared" si="8"/>
        <v>1644.0153299984181</v>
      </c>
      <c r="F115" s="2">
        <f t="shared" si="9"/>
        <v>649802.29807846178</v>
      </c>
    </row>
    <row r="116" spans="1:6" x14ac:dyDescent="0.25">
      <c r="A116">
        <v>109</v>
      </c>
      <c r="B116" s="2">
        <f t="shared" si="5"/>
        <v>649802.29807846178</v>
      </c>
      <c r="C116" s="4">
        <f t="shared" si="6"/>
        <v>3815.5030413599525</v>
      </c>
      <c r="D116" s="1">
        <f t="shared" si="7"/>
        <v>2166.0076602615395</v>
      </c>
      <c r="E116" s="2">
        <f t="shared" si="8"/>
        <v>1649.495381098413</v>
      </c>
      <c r="F116" s="2">
        <f t="shared" si="9"/>
        <v>648152.80269736343</v>
      </c>
    </row>
    <row r="117" spans="1:6" x14ac:dyDescent="0.25">
      <c r="A117">
        <v>110</v>
      </c>
      <c r="B117" s="2">
        <f t="shared" si="5"/>
        <v>648152.80269736343</v>
      </c>
      <c r="C117" s="4">
        <f t="shared" si="6"/>
        <v>3815.5030413599525</v>
      </c>
      <c r="D117" s="1">
        <f t="shared" si="7"/>
        <v>2160.5093423245448</v>
      </c>
      <c r="E117" s="2">
        <f t="shared" si="8"/>
        <v>1654.9936990354076</v>
      </c>
      <c r="F117" s="2">
        <f t="shared" si="9"/>
        <v>646497.80899832805</v>
      </c>
    </row>
    <row r="118" spans="1:6" x14ac:dyDescent="0.25">
      <c r="A118">
        <v>111</v>
      </c>
      <c r="B118" s="2">
        <f t="shared" si="5"/>
        <v>646497.80899832805</v>
      </c>
      <c r="C118" s="4">
        <f t="shared" si="6"/>
        <v>3815.5030413599525</v>
      </c>
      <c r="D118" s="1">
        <f t="shared" si="7"/>
        <v>2154.9926966610938</v>
      </c>
      <c r="E118" s="2">
        <f t="shared" si="8"/>
        <v>1660.5103446988587</v>
      </c>
      <c r="F118" s="2">
        <f t="shared" si="9"/>
        <v>644837.29865362914</v>
      </c>
    </row>
    <row r="119" spans="1:6" x14ac:dyDescent="0.25">
      <c r="A119">
        <v>112</v>
      </c>
      <c r="B119" s="2">
        <f t="shared" si="5"/>
        <v>644837.29865362914</v>
      </c>
      <c r="C119" s="4">
        <f t="shared" si="6"/>
        <v>3815.5030413599525</v>
      </c>
      <c r="D119" s="1">
        <f t="shared" si="7"/>
        <v>2149.4576621787642</v>
      </c>
      <c r="E119" s="2">
        <f t="shared" si="8"/>
        <v>1666.0453791811883</v>
      </c>
      <c r="F119" s="2">
        <f t="shared" si="9"/>
        <v>643171.25327444798</v>
      </c>
    </row>
    <row r="120" spans="1:6" x14ac:dyDescent="0.25">
      <c r="A120">
        <v>113</v>
      </c>
      <c r="B120" s="2">
        <f t="shared" si="5"/>
        <v>643171.25327444798</v>
      </c>
      <c r="C120" s="4">
        <f t="shared" si="6"/>
        <v>3815.5030413599525</v>
      </c>
      <c r="D120" s="1">
        <f t="shared" si="7"/>
        <v>2143.9041775814935</v>
      </c>
      <c r="E120" s="2">
        <f t="shared" si="8"/>
        <v>1671.598863778459</v>
      </c>
      <c r="F120" s="2">
        <f t="shared" si="9"/>
        <v>641499.65441066958</v>
      </c>
    </row>
    <row r="121" spans="1:6" x14ac:dyDescent="0.25">
      <c r="A121">
        <v>114</v>
      </c>
      <c r="B121" s="2">
        <f t="shared" si="5"/>
        <v>641499.65441066958</v>
      </c>
      <c r="C121" s="4">
        <f t="shared" si="6"/>
        <v>3815.5030413599525</v>
      </c>
      <c r="D121" s="1">
        <f t="shared" si="7"/>
        <v>2138.3321813688985</v>
      </c>
      <c r="E121" s="2">
        <f t="shared" si="8"/>
        <v>1677.1708599910539</v>
      </c>
      <c r="F121" s="2">
        <f t="shared" si="9"/>
        <v>639822.48355067847</v>
      </c>
    </row>
    <row r="122" spans="1:6" x14ac:dyDescent="0.25">
      <c r="A122">
        <v>115</v>
      </c>
      <c r="B122" s="2">
        <f t="shared" si="5"/>
        <v>639822.48355067847</v>
      </c>
      <c r="C122" s="4">
        <f t="shared" si="6"/>
        <v>3815.5030413599525</v>
      </c>
      <c r="D122" s="1">
        <f t="shared" si="7"/>
        <v>2132.741611835595</v>
      </c>
      <c r="E122" s="2">
        <f t="shared" si="8"/>
        <v>1682.7614295243575</v>
      </c>
      <c r="F122" s="2">
        <f t="shared" si="9"/>
        <v>638139.72212115407</v>
      </c>
    </row>
    <row r="123" spans="1:6" x14ac:dyDescent="0.25">
      <c r="A123">
        <v>116</v>
      </c>
      <c r="B123" s="2">
        <f t="shared" si="5"/>
        <v>638139.72212115407</v>
      </c>
      <c r="C123" s="4">
        <f t="shared" si="6"/>
        <v>3815.5030413599525</v>
      </c>
      <c r="D123" s="1">
        <f t="shared" si="7"/>
        <v>2127.1324070705136</v>
      </c>
      <c r="E123" s="2">
        <f t="shared" si="8"/>
        <v>1688.3706342894388</v>
      </c>
      <c r="F123" s="2">
        <f t="shared" si="9"/>
        <v>636451.35148686462</v>
      </c>
    </row>
    <row r="124" spans="1:6" x14ac:dyDescent="0.25">
      <c r="A124">
        <v>117</v>
      </c>
      <c r="B124" s="2">
        <f t="shared" si="5"/>
        <v>636451.35148686462</v>
      </c>
      <c r="C124" s="4">
        <f t="shared" si="6"/>
        <v>3815.5030413599525</v>
      </c>
      <c r="D124" s="1">
        <f t="shared" si="7"/>
        <v>2121.5045049562154</v>
      </c>
      <c r="E124" s="2">
        <f t="shared" si="8"/>
        <v>1693.998536403737</v>
      </c>
      <c r="F124" s="2">
        <f t="shared" si="9"/>
        <v>634757.35295046086</v>
      </c>
    </row>
    <row r="125" spans="1:6" x14ac:dyDescent="0.25">
      <c r="A125">
        <v>118</v>
      </c>
      <c r="B125" s="2">
        <f t="shared" si="5"/>
        <v>634757.35295046086</v>
      </c>
      <c r="C125" s="4">
        <f t="shared" si="6"/>
        <v>3815.5030413599525</v>
      </c>
      <c r="D125" s="1">
        <f t="shared" si="7"/>
        <v>2115.8578431682031</v>
      </c>
      <c r="E125" s="2">
        <f t="shared" si="8"/>
        <v>1699.6451981917494</v>
      </c>
      <c r="F125" s="2">
        <f t="shared" si="9"/>
        <v>633057.70775226911</v>
      </c>
    </row>
    <row r="126" spans="1:6" x14ac:dyDescent="0.25">
      <c r="A126">
        <v>119</v>
      </c>
      <c r="B126" s="2">
        <f t="shared" si="5"/>
        <v>633057.70775226911</v>
      </c>
      <c r="C126" s="4">
        <f t="shared" si="6"/>
        <v>3815.5030413599525</v>
      </c>
      <c r="D126" s="1">
        <f t="shared" si="7"/>
        <v>2110.1923591742307</v>
      </c>
      <c r="E126" s="2">
        <f t="shared" si="8"/>
        <v>1705.3106821857218</v>
      </c>
      <c r="F126" s="2">
        <f t="shared" si="9"/>
        <v>631352.39707008342</v>
      </c>
    </row>
    <row r="127" spans="1:6" x14ac:dyDescent="0.25">
      <c r="A127">
        <v>120</v>
      </c>
      <c r="B127" s="2">
        <f t="shared" si="5"/>
        <v>631352.39707008342</v>
      </c>
      <c r="C127" s="4">
        <f t="shared" si="6"/>
        <v>3815.5030413599525</v>
      </c>
      <c r="D127" s="1">
        <f t="shared" si="7"/>
        <v>2104.5079902336115</v>
      </c>
      <c r="E127" s="2">
        <f t="shared" si="8"/>
        <v>1710.995051126341</v>
      </c>
      <c r="F127" s="2">
        <f t="shared" si="9"/>
        <v>629641.40201895707</v>
      </c>
    </row>
    <row r="128" spans="1:6" x14ac:dyDescent="0.25">
      <c r="A128" s="15" t="s">
        <v>38</v>
      </c>
      <c r="B128" s="15" t="s">
        <v>25</v>
      </c>
      <c r="C128" s="16">
        <f>SUM(C19:C127)</f>
        <v>457860.3649631936</v>
      </c>
      <c r="D128" s="16">
        <f t="shared" ref="D128:E128" si="10">SUM(D19:D127)</f>
        <v>288301.76698215131</v>
      </c>
      <c r="E128" s="16">
        <f t="shared" si="10"/>
        <v>169558.59798104299</v>
      </c>
      <c r="F128" s="2"/>
    </row>
    <row r="129" spans="1:6" x14ac:dyDescent="0.25">
      <c r="A129">
        <v>121</v>
      </c>
      <c r="B129" s="2">
        <f>F127</f>
        <v>629641.40201895707</v>
      </c>
      <c r="C129" s="4">
        <f t="shared" si="6"/>
        <v>3815.5030413599525</v>
      </c>
      <c r="D129" s="1">
        <f t="shared" si="7"/>
        <v>2098.8046733965239</v>
      </c>
      <c r="E129" s="2">
        <f t="shared" si="8"/>
        <v>1716.6983679634286</v>
      </c>
      <c r="F129" s="2">
        <f t="shared" si="9"/>
        <v>627924.70365099364</v>
      </c>
    </row>
    <row r="130" spans="1:6" x14ac:dyDescent="0.25">
      <c r="A130">
        <v>122</v>
      </c>
      <c r="B130" s="2">
        <f t="shared" si="5"/>
        <v>627924.70365099364</v>
      </c>
      <c r="C130" s="4">
        <f t="shared" si="6"/>
        <v>3815.5030413599525</v>
      </c>
      <c r="D130" s="1">
        <f t="shared" si="7"/>
        <v>2093.0823455033124</v>
      </c>
      <c r="E130" s="2">
        <f t="shared" si="8"/>
        <v>1722.4206958566401</v>
      </c>
      <c r="F130" s="2">
        <f t="shared" si="9"/>
        <v>626202.28295513697</v>
      </c>
    </row>
    <row r="131" spans="1:6" x14ac:dyDescent="0.25">
      <c r="A131">
        <v>123</v>
      </c>
      <c r="B131" s="2">
        <f t="shared" si="5"/>
        <v>626202.28295513697</v>
      </c>
      <c r="C131" s="4">
        <f t="shared" si="6"/>
        <v>3815.5030413599525</v>
      </c>
      <c r="D131" s="1">
        <f t="shared" si="7"/>
        <v>2087.3409431837899</v>
      </c>
      <c r="E131" s="2">
        <f t="shared" si="8"/>
        <v>1728.1620981761625</v>
      </c>
      <c r="F131" s="2">
        <f t="shared" si="9"/>
        <v>624474.12085696077</v>
      </c>
    </row>
    <row r="132" spans="1:6" x14ac:dyDescent="0.25">
      <c r="A132">
        <v>124</v>
      </c>
      <c r="B132" s="2">
        <f t="shared" si="5"/>
        <v>624474.12085696077</v>
      </c>
      <c r="C132" s="4">
        <f t="shared" si="6"/>
        <v>3815.5030413599525</v>
      </c>
      <c r="D132" s="1">
        <f t="shared" si="7"/>
        <v>2081.5804028565362</v>
      </c>
      <c r="E132" s="2">
        <f t="shared" si="8"/>
        <v>1733.9226385034162</v>
      </c>
      <c r="F132" s="2">
        <f t="shared" si="9"/>
        <v>622740.1982184574</v>
      </c>
    </row>
    <row r="133" spans="1:6" x14ac:dyDescent="0.25">
      <c r="A133">
        <v>125</v>
      </c>
      <c r="B133" s="2">
        <f t="shared" si="5"/>
        <v>622740.1982184574</v>
      </c>
      <c r="C133" s="4">
        <f t="shared" si="6"/>
        <v>3815.5030413599525</v>
      </c>
      <c r="D133" s="1">
        <f t="shared" si="7"/>
        <v>2075.8006607281914</v>
      </c>
      <c r="E133" s="2">
        <f t="shared" si="8"/>
        <v>1739.7023806317611</v>
      </c>
      <c r="F133" s="2">
        <f t="shared" si="9"/>
        <v>621000.49583782558</v>
      </c>
    </row>
    <row r="134" spans="1:6" x14ac:dyDescent="0.25">
      <c r="A134">
        <v>126</v>
      </c>
      <c r="B134" s="2">
        <f t="shared" si="5"/>
        <v>621000.49583782558</v>
      </c>
      <c r="C134" s="4">
        <f t="shared" si="6"/>
        <v>3815.5030413599525</v>
      </c>
      <c r="D134" s="1">
        <f t="shared" si="7"/>
        <v>2070.0016527927519</v>
      </c>
      <c r="E134" s="2">
        <f t="shared" si="8"/>
        <v>1745.5013885672006</v>
      </c>
      <c r="F134" s="2">
        <f t="shared" si="9"/>
        <v>619254.99444925843</v>
      </c>
    </row>
    <row r="135" spans="1:6" x14ac:dyDescent="0.25">
      <c r="A135">
        <v>127</v>
      </c>
      <c r="B135" s="2">
        <f t="shared" si="5"/>
        <v>619254.99444925843</v>
      </c>
      <c r="C135" s="4">
        <f t="shared" si="6"/>
        <v>3815.5030413599525</v>
      </c>
      <c r="D135" s="1">
        <f t="shared" si="7"/>
        <v>2064.1833148308615</v>
      </c>
      <c r="E135" s="2">
        <f t="shared" si="8"/>
        <v>1751.319726529091</v>
      </c>
      <c r="F135" s="2">
        <f t="shared" si="9"/>
        <v>617503.67472272937</v>
      </c>
    </row>
    <row r="136" spans="1:6" x14ac:dyDescent="0.25">
      <c r="A136">
        <v>128</v>
      </c>
      <c r="B136" s="2">
        <f t="shared" si="5"/>
        <v>617503.67472272937</v>
      </c>
      <c r="C136" s="4">
        <f t="shared" si="6"/>
        <v>3815.5030413599525</v>
      </c>
      <c r="D136" s="1">
        <f t="shared" si="7"/>
        <v>2058.3455824090979</v>
      </c>
      <c r="E136" s="2">
        <f t="shared" si="8"/>
        <v>1757.1574589508546</v>
      </c>
      <c r="F136" s="2">
        <f t="shared" si="9"/>
        <v>615746.51726377849</v>
      </c>
    </row>
    <row r="137" spans="1:6" x14ac:dyDescent="0.25">
      <c r="A137">
        <v>129</v>
      </c>
      <c r="B137" s="2">
        <f t="shared" si="5"/>
        <v>615746.51726377849</v>
      </c>
      <c r="C137" s="4">
        <f t="shared" si="6"/>
        <v>3815.5030413599525</v>
      </c>
      <c r="D137" s="1">
        <f t="shared" si="7"/>
        <v>2052.4883908792617</v>
      </c>
      <c r="E137" s="2">
        <f t="shared" si="8"/>
        <v>1763.0146504806908</v>
      </c>
      <c r="F137" s="2">
        <f t="shared" si="9"/>
        <v>613983.50261329778</v>
      </c>
    </row>
    <row r="138" spans="1:6" x14ac:dyDescent="0.25">
      <c r="A138">
        <v>130</v>
      </c>
      <c r="B138" s="2">
        <f t="shared" si="5"/>
        <v>613983.50261329778</v>
      </c>
      <c r="C138" s="4">
        <f t="shared" si="6"/>
        <v>3815.5030413599525</v>
      </c>
      <c r="D138" s="1">
        <f t="shared" si="7"/>
        <v>2046.6116753776594</v>
      </c>
      <c r="E138" s="2">
        <f t="shared" si="8"/>
        <v>1768.8913659822931</v>
      </c>
      <c r="F138" s="2">
        <f t="shared" si="9"/>
        <v>612214.61124731554</v>
      </c>
    </row>
    <row r="139" spans="1:6" x14ac:dyDescent="0.25">
      <c r="A139">
        <v>131</v>
      </c>
      <c r="B139" s="2">
        <f t="shared" ref="B139:B182" si="11">F138</f>
        <v>612214.61124731554</v>
      </c>
      <c r="C139" s="4">
        <f t="shared" ref="C139:C188" si="12">$B$4</f>
        <v>3815.5030413599525</v>
      </c>
      <c r="D139" s="1">
        <f t="shared" ref="D139:D182" si="13">+B139*($B$3/12)</f>
        <v>2040.7153708243852</v>
      </c>
      <c r="E139" s="2">
        <f t="shared" ref="E139:E182" si="14">+C139-D139</f>
        <v>1774.7876705355673</v>
      </c>
      <c r="F139" s="2">
        <f t="shared" ref="F139:F182" si="15">+B139-E139</f>
        <v>610439.82357677992</v>
      </c>
    </row>
    <row r="140" spans="1:6" x14ac:dyDescent="0.25">
      <c r="A140">
        <v>132</v>
      </c>
      <c r="B140" s="2">
        <f t="shared" si="11"/>
        <v>610439.82357677992</v>
      </c>
      <c r="C140" s="4">
        <f t="shared" si="12"/>
        <v>3815.5030413599525</v>
      </c>
      <c r="D140" s="1">
        <f t="shared" si="13"/>
        <v>2034.7994119225998</v>
      </c>
      <c r="E140" s="2">
        <f t="shared" si="14"/>
        <v>1780.7036294373527</v>
      </c>
      <c r="F140" s="2">
        <f t="shared" si="15"/>
        <v>608659.11994734255</v>
      </c>
    </row>
    <row r="141" spans="1:6" x14ac:dyDescent="0.25">
      <c r="A141">
        <v>133</v>
      </c>
      <c r="B141" s="2">
        <f t="shared" si="11"/>
        <v>608659.11994734255</v>
      </c>
      <c r="C141" s="4">
        <f t="shared" si="12"/>
        <v>3815.5030413599525</v>
      </c>
      <c r="D141" s="1">
        <f t="shared" si="13"/>
        <v>2028.8637331578086</v>
      </c>
      <c r="E141" s="2">
        <f t="shared" si="14"/>
        <v>1786.6393082021439</v>
      </c>
      <c r="F141" s="2">
        <f t="shared" si="15"/>
        <v>606872.48063914035</v>
      </c>
    </row>
    <row r="142" spans="1:6" x14ac:dyDescent="0.25">
      <c r="A142">
        <v>134</v>
      </c>
      <c r="B142" s="2">
        <f t="shared" si="11"/>
        <v>606872.48063914035</v>
      </c>
      <c r="C142" s="4">
        <f t="shared" si="12"/>
        <v>3815.5030413599525</v>
      </c>
      <c r="D142" s="1">
        <f t="shared" si="13"/>
        <v>2022.9082687971347</v>
      </c>
      <c r="E142" s="2">
        <f t="shared" si="14"/>
        <v>1792.5947725628178</v>
      </c>
      <c r="F142" s="2">
        <f t="shared" si="15"/>
        <v>605079.8858665775</v>
      </c>
    </row>
    <row r="143" spans="1:6" x14ac:dyDescent="0.25">
      <c r="A143">
        <v>135</v>
      </c>
      <c r="B143" s="2">
        <f t="shared" si="11"/>
        <v>605079.8858665775</v>
      </c>
      <c r="C143" s="4">
        <f t="shared" si="12"/>
        <v>3815.5030413599525</v>
      </c>
      <c r="D143" s="1">
        <f t="shared" si="13"/>
        <v>2016.9329528885919</v>
      </c>
      <c r="E143" s="2">
        <f t="shared" si="14"/>
        <v>1798.5700884713606</v>
      </c>
      <c r="F143" s="2">
        <f t="shared" si="15"/>
        <v>603281.3157781061</v>
      </c>
    </row>
    <row r="144" spans="1:6" x14ac:dyDescent="0.25">
      <c r="A144">
        <v>136</v>
      </c>
      <c r="B144" s="2">
        <f t="shared" si="11"/>
        <v>603281.3157781061</v>
      </c>
      <c r="C144" s="4">
        <f t="shared" si="12"/>
        <v>3815.5030413599525</v>
      </c>
      <c r="D144" s="1">
        <f t="shared" si="13"/>
        <v>2010.9377192603538</v>
      </c>
      <c r="E144" s="2">
        <f t="shared" si="14"/>
        <v>1804.5653220995987</v>
      </c>
      <c r="F144" s="2">
        <f t="shared" si="15"/>
        <v>601476.7504560065</v>
      </c>
    </row>
    <row r="145" spans="1:6" x14ac:dyDescent="0.25">
      <c r="A145">
        <v>137</v>
      </c>
      <c r="B145" s="2">
        <f t="shared" si="11"/>
        <v>601476.7504560065</v>
      </c>
      <c r="C145" s="4">
        <f t="shared" si="12"/>
        <v>3815.5030413599525</v>
      </c>
      <c r="D145" s="1">
        <f t="shared" si="13"/>
        <v>2004.9225015200218</v>
      </c>
      <c r="E145" s="2">
        <f t="shared" si="14"/>
        <v>1810.5805398399307</v>
      </c>
      <c r="F145" s="2">
        <f t="shared" si="15"/>
        <v>599666.16991616657</v>
      </c>
    </row>
    <row r="146" spans="1:6" x14ac:dyDescent="0.25">
      <c r="A146">
        <v>138</v>
      </c>
      <c r="B146" s="2">
        <f t="shared" si="11"/>
        <v>599666.16991616657</v>
      </c>
      <c r="C146" s="4">
        <f t="shared" si="12"/>
        <v>3815.5030413599525</v>
      </c>
      <c r="D146" s="1">
        <f t="shared" si="13"/>
        <v>1998.8872330538886</v>
      </c>
      <c r="E146" s="2">
        <f t="shared" si="14"/>
        <v>1816.6158083060639</v>
      </c>
      <c r="F146" s="2">
        <f t="shared" si="15"/>
        <v>597849.55410786055</v>
      </c>
    </row>
    <row r="147" spans="1:6" x14ac:dyDescent="0.25">
      <c r="A147">
        <v>139</v>
      </c>
      <c r="B147" s="2">
        <f t="shared" si="11"/>
        <v>597849.55410786055</v>
      </c>
      <c r="C147" s="4">
        <f t="shared" si="12"/>
        <v>3815.5030413599525</v>
      </c>
      <c r="D147" s="1">
        <f t="shared" si="13"/>
        <v>1992.831847026202</v>
      </c>
      <c r="E147" s="2">
        <f t="shared" si="14"/>
        <v>1822.6711943337505</v>
      </c>
      <c r="F147" s="2">
        <f t="shared" si="15"/>
        <v>596026.88291352685</v>
      </c>
    </row>
    <row r="148" spans="1:6" x14ac:dyDescent="0.25">
      <c r="A148">
        <v>140</v>
      </c>
      <c r="B148" s="2">
        <f t="shared" si="11"/>
        <v>596026.88291352685</v>
      </c>
      <c r="C148" s="4">
        <f t="shared" si="12"/>
        <v>3815.5030413599525</v>
      </c>
      <c r="D148" s="1">
        <f t="shared" si="13"/>
        <v>1986.7562763784229</v>
      </c>
      <c r="E148" s="2">
        <f t="shared" si="14"/>
        <v>1828.7467649815296</v>
      </c>
      <c r="F148" s="2">
        <f t="shared" si="15"/>
        <v>594198.13614854531</v>
      </c>
    </row>
    <row r="149" spans="1:6" x14ac:dyDescent="0.25">
      <c r="A149">
        <v>141</v>
      </c>
      <c r="B149" s="2">
        <f t="shared" si="11"/>
        <v>594198.13614854531</v>
      </c>
      <c r="C149" s="4">
        <f t="shared" si="12"/>
        <v>3815.5030413599525</v>
      </c>
      <c r="D149" s="1">
        <f t="shared" si="13"/>
        <v>1980.6604538284844</v>
      </c>
      <c r="E149" s="2">
        <f t="shared" si="14"/>
        <v>1834.8425875314681</v>
      </c>
      <c r="F149" s="2">
        <f t="shared" si="15"/>
        <v>592363.29356101388</v>
      </c>
    </row>
    <row r="150" spans="1:6" x14ac:dyDescent="0.25">
      <c r="A150">
        <v>142</v>
      </c>
      <c r="B150" s="2">
        <f t="shared" si="11"/>
        <v>592363.29356101388</v>
      </c>
      <c r="C150" s="4">
        <f t="shared" si="12"/>
        <v>3815.5030413599525</v>
      </c>
      <c r="D150" s="1">
        <f t="shared" si="13"/>
        <v>1974.5443118700464</v>
      </c>
      <c r="E150" s="2">
        <f t="shared" si="14"/>
        <v>1840.9587294899061</v>
      </c>
      <c r="F150" s="2">
        <f t="shared" si="15"/>
        <v>590522.33483152394</v>
      </c>
    </row>
    <row r="151" spans="1:6" x14ac:dyDescent="0.25">
      <c r="A151">
        <v>143</v>
      </c>
      <c r="B151" s="2">
        <f t="shared" si="11"/>
        <v>590522.33483152394</v>
      </c>
      <c r="C151" s="4">
        <f t="shared" si="12"/>
        <v>3815.5030413599525</v>
      </c>
      <c r="D151" s="1">
        <f t="shared" si="13"/>
        <v>1968.4077827717465</v>
      </c>
      <c r="E151" s="2">
        <f t="shared" si="14"/>
        <v>1847.095258588206</v>
      </c>
      <c r="F151" s="2">
        <f t="shared" si="15"/>
        <v>588675.23957293574</v>
      </c>
    </row>
    <row r="152" spans="1:6" x14ac:dyDescent="0.25">
      <c r="A152">
        <v>144</v>
      </c>
      <c r="B152" s="2">
        <f t="shared" si="11"/>
        <v>588675.23957293574</v>
      </c>
      <c r="C152" s="4">
        <f t="shared" si="12"/>
        <v>3815.5030413599525</v>
      </c>
      <c r="D152" s="1">
        <f t="shared" si="13"/>
        <v>1962.2507985764526</v>
      </c>
      <c r="E152" s="2">
        <f t="shared" si="14"/>
        <v>1853.2522427834999</v>
      </c>
      <c r="F152" s="2">
        <f t="shared" si="15"/>
        <v>586821.98733015219</v>
      </c>
    </row>
    <row r="153" spans="1:6" x14ac:dyDescent="0.25">
      <c r="A153">
        <v>145</v>
      </c>
      <c r="B153" s="2">
        <f t="shared" si="11"/>
        <v>586821.98733015219</v>
      </c>
      <c r="C153" s="4">
        <f t="shared" si="12"/>
        <v>3815.5030413599525</v>
      </c>
      <c r="D153" s="1">
        <f t="shared" si="13"/>
        <v>1956.0732911005075</v>
      </c>
      <c r="E153" s="2">
        <f t="shared" si="14"/>
        <v>1859.429750259445</v>
      </c>
      <c r="F153" s="2">
        <f t="shared" si="15"/>
        <v>584962.55757989269</v>
      </c>
    </row>
    <row r="154" spans="1:6" x14ac:dyDescent="0.25">
      <c r="A154">
        <v>146</v>
      </c>
      <c r="B154" s="2">
        <f t="shared" si="11"/>
        <v>584962.55757989269</v>
      </c>
      <c r="C154" s="4">
        <f t="shared" si="12"/>
        <v>3815.5030413599525</v>
      </c>
      <c r="D154" s="1">
        <f t="shared" si="13"/>
        <v>1949.8751919329757</v>
      </c>
      <c r="E154" s="2">
        <f t="shared" si="14"/>
        <v>1865.6278494269768</v>
      </c>
      <c r="F154" s="2">
        <f t="shared" si="15"/>
        <v>583096.92973046575</v>
      </c>
    </row>
    <row r="155" spans="1:6" x14ac:dyDescent="0.25">
      <c r="A155">
        <v>147</v>
      </c>
      <c r="B155" s="2">
        <f t="shared" si="11"/>
        <v>583096.92973046575</v>
      </c>
      <c r="C155" s="4">
        <f t="shared" si="12"/>
        <v>3815.5030413599525</v>
      </c>
      <c r="D155" s="1">
        <f t="shared" si="13"/>
        <v>1943.656432434886</v>
      </c>
      <c r="E155" s="2">
        <f t="shared" si="14"/>
        <v>1871.8466089250664</v>
      </c>
      <c r="F155" s="2">
        <f t="shared" si="15"/>
        <v>581225.08312154072</v>
      </c>
    </row>
    <row r="156" spans="1:6" x14ac:dyDescent="0.25">
      <c r="A156">
        <v>148</v>
      </c>
      <c r="B156" s="2">
        <f t="shared" si="11"/>
        <v>581225.08312154072</v>
      </c>
      <c r="C156" s="4">
        <f t="shared" si="12"/>
        <v>3815.5030413599525</v>
      </c>
      <c r="D156" s="1">
        <f t="shared" si="13"/>
        <v>1937.4169437384692</v>
      </c>
      <c r="E156" s="2">
        <f t="shared" si="14"/>
        <v>1878.0860976214833</v>
      </c>
      <c r="F156" s="2">
        <f t="shared" si="15"/>
        <v>579346.99702391925</v>
      </c>
    </row>
    <row r="157" spans="1:6" x14ac:dyDescent="0.25">
      <c r="A157">
        <v>149</v>
      </c>
      <c r="B157" s="2">
        <f t="shared" si="11"/>
        <v>579346.99702391925</v>
      </c>
      <c r="C157" s="4">
        <f t="shared" si="12"/>
        <v>3815.5030413599525</v>
      </c>
      <c r="D157" s="1">
        <f t="shared" si="13"/>
        <v>1931.1566567463976</v>
      </c>
      <c r="E157" s="2">
        <f t="shared" si="14"/>
        <v>1884.3463846135548</v>
      </c>
      <c r="F157" s="2">
        <f t="shared" si="15"/>
        <v>577462.65063930571</v>
      </c>
    </row>
    <row r="158" spans="1:6" x14ac:dyDescent="0.25">
      <c r="A158">
        <v>150</v>
      </c>
      <c r="B158" s="2">
        <f t="shared" si="11"/>
        <v>577462.65063930571</v>
      </c>
      <c r="C158" s="4">
        <f t="shared" si="12"/>
        <v>3815.5030413599525</v>
      </c>
      <c r="D158" s="1">
        <f t="shared" si="13"/>
        <v>1924.8755021310192</v>
      </c>
      <c r="E158" s="2">
        <f t="shared" si="14"/>
        <v>1890.6275392289333</v>
      </c>
      <c r="F158" s="2">
        <f t="shared" si="15"/>
        <v>575572.02310007683</v>
      </c>
    </row>
    <row r="159" spans="1:6" x14ac:dyDescent="0.25">
      <c r="A159">
        <v>151</v>
      </c>
      <c r="B159" s="2">
        <f t="shared" si="11"/>
        <v>575572.02310007683</v>
      </c>
      <c r="C159" s="4">
        <f t="shared" si="12"/>
        <v>3815.5030413599525</v>
      </c>
      <c r="D159" s="1">
        <f t="shared" si="13"/>
        <v>1918.5734103335894</v>
      </c>
      <c r="E159" s="2">
        <f t="shared" si="14"/>
        <v>1896.929631026363</v>
      </c>
      <c r="F159" s="2">
        <f t="shared" si="15"/>
        <v>573675.09346905048</v>
      </c>
    </row>
    <row r="160" spans="1:6" x14ac:dyDescent="0.25">
      <c r="A160">
        <v>152</v>
      </c>
      <c r="B160" s="2">
        <f t="shared" si="11"/>
        <v>573675.09346905048</v>
      </c>
      <c r="C160" s="4">
        <f t="shared" si="12"/>
        <v>3815.5030413599525</v>
      </c>
      <c r="D160" s="1">
        <f t="shared" si="13"/>
        <v>1912.2503115635018</v>
      </c>
      <c r="E160" s="2">
        <f t="shared" si="14"/>
        <v>1903.2527297964507</v>
      </c>
      <c r="F160" s="2">
        <f t="shared" si="15"/>
        <v>571771.84073925402</v>
      </c>
    </row>
    <row r="161" spans="1:6" x14ac:dyDescent="0.25">
      <c r="A161">
        <v>153</v>
      </c>
      <c r="B161" s="2">
        <f t="shared" si="11"/>
        <v>571771.84073925402</v>
      </c>
      <c r="C161" s="4">
        <f t="shared" si="12"/>
        <v>3815.5030413599525</v>
      </c>
      <c r="D161" s="1">
        <f t="shared" si="13"/>
        <v>1905.9061357975136</v>
      </c>
      <c r="E161" s="2">
        <f t="shared" si="14"/>
        <v>1909.5969055624389</v>
      </c>
      <c r="F161" s="2">
        <f t="shared" si="15"/>
        <v>569862.24383369158</v>
      </c>
    </row>
    <row r="162" spans="1:6" x14ac:dyDescent="0.25">
      <c r="A162">
        <v>154</v>
      </c>
      <c r="B162" s="2">
        <f t="shared" si="11"/>
        <v>569862.24383369158</v>
      </c>
      <c r="C162" s="4">
        <f t="shared" si="12"/>
        <v>3815.5030413599525</v>
      </c>
      <c r="D162" s="1">
        <f t="shared" si="13"/>
        <v>1899.5408127789722</v>
      </c>
      <c r="E162" s="2">
        <f t="shared" si="14"/>
        <v>1915.9622285809803</v>
      </c>
      <c r="F162" s="2">
        <f t="shared" si="15"/>
        <v>567946.28160511062</v>
      </c>
    </row>
    <row r="163" spans="1:6" x14ac:dyDescent="0.25">
      <c r="A163">
        <v>155</v>
      </c>
      <c r="B163" s="2">
        <f t="shared" si="11"/>
        <v>567946.28160511062</v>
      </c>
      <c r="C163" s="4">
        <f t="shared" si="12"/>
        <v>3815.5030413599525</v>
      </c>
      <c r="D163" s="1">
        <f t="shared" si="13"/>
        <v>1893.1542720170355</v>
      </c>
      <c r="E163" s="2">
        <f t="shared" si="14"/>
        <v>1922.348769342917</v>
      </c>
      <c r="F163" s="2">
        <f t="shared" si="15"/>
        <v>566023.93283576774</v>
      </c>
    </row>
    <row r="164" spans="1:6" x14ac:dyDescent="0.25">
      <c r="A164">
        <v>156</v>
      </c>
      <c r="B164" s="2">
        <f t="shared" si="11"/>
        <v>566023.93283576774</v>
      </c>
      <c r="C164" s="4">
        <f t="shared" si="12"/>
        <v>3815.5030413599525</v>
      </c>
      <c r="D164" s="1">
        <f t="shared" si="13"/>
        <v>1886.7464427858927</v>
      </c>
      <c r="E164" s="2">
        <f t="shared" si="14"/>
        <v>1928.7565985740598</v>
      </c>
      <c r="F164" s="2">
        <f t="shared" si="15"/>
        <v>564095.17623719363</v>
      </c>
    </row>
    <row r="165" spans="1:6" x14ac:dyDescent="0.25">
      <c r="A165">
        <v>157</v>
      </c>
      <c r="B165" s="2">
        <f t="shared" si="11"/>
        <v>564095.17623719363</v>
      </c>
      <c r="C165" s="4">
        <f t="shared" si="12"/>
        <v>3815.5030413599525</v>
      </c>
      <c r="D165" s="1">
        <f t="shared" si="13"/>
        <v>1880.317254123979</v>
      </c>
      <c r="E165" s="2">
        <f t="shared" si="14"/>
        <v>1935.1857872359735</v>
      </c>
      <c r="F165" s="2">
        <f t="shared" si="15"/>
        <v>562159.99044995767</v>
      </c>
    </row>
    <row r="166" spans="1:6" x14ac:dyDescent="0.25">
      <c r="A166">
        <v>158</v>
      </c>
      <c r="B166" s="2">
        <f t="shared" si="11"/>
        <v>562159.99044995767</v>
      </c>
      <c r="C166" s="4">
        <f t="shared" si="12"/>
        <v>3815.5030413599525</v>
      </c>
      <c r="D166" s="1">
        <f t="shared" si="13"/>
        <v>1873.8666348331924</v>
      </c>
      <c r="E166" s="2">
        <f t="shared" si="14"/>
        <v>1941.6364065267601</v>
      </c>
      <c r="F166" s="2">
        <f t="shared" si="15"/>
        <v>560218.35404343088</v>
      </c>
    </row>
    <row r="167" spans="1:6" x14ac:dyDescent="0.25">
      <c r="A167">
        <v>159</v>
      </c>
      <c r="B167" s="2">
        <f t="shared" si="11"/>
        <v>560218.35404343088</v>
      </c>
      <c r="C167" s="4">
        <f t="shared" si="12"/>
        <v>3815.5030413599525</v>
      </c>
      <c r="D167" s="1">
        <f t="shared" si="13"/>
        <v>1867.3945134781031</v>
      </c>
      <c r="E167" s="2">
        <f t="shared" si="14"/>
        <v>1948.1085278818493</v>
      </c>
      <c r="F167" s="2">
        <f t="shared" si="15"/>
        <v>558270.24551554909</v>
      </c>
    </row>
    <row r="168" spans="1:6" x14ac:dyDescent="0.25">
      <c r="A168">
        <v>160</v>
      </c>
      <c r="B168" s="2">
        <f t="shared" si="11"/>
        <v>558270.24551554909</v>
      </c>
      <c r="C168" s="4">
        <f t="shared" si="12"/>
        <v>3815.5030413599525</v>
      </c>
      <c r="D168" s="1">
        <f t="shared" si="13"/>
        <v>1860.9008183851638</v>
      </c>
      <c r="E168" s="2">
        <f t="shared" si="14"/>
        <v>1954.6022229747887</v>
      </c>
      <c r="F168" s="2">
        <f t="shared" si="15"/>
        <v>556315.64329257433</v>
      </c>
    </row>
    <row r="169" spans="1:6" x14ac:dyDescent="0.25">
      <c r="A169">
        <v>161</v>
      </c>
      <c r="B169" s="2">
        <f t="shared" si="11"/>
        <v>556315.64329257433</v>
      </c>
      <c r="C169" s="4">
        <f t="shared" si="12"/>
        <v>3815.5030413599525</v>
      </c>
      <c r="D169" s="1">
        <f t="shared" si="13"/>
        <v>1854.3854776419146</v>
      </c>
      <c r="E169" s="2">
        <f t="shared" si="14"/>
        <v>1961.1175637180379</v>
      </c>
      <c r="F169" s="2">
        <f t="shared" si="15"/>
        <v>554354.52572885633</v>
      </c>
    </row>
    <row r="170" spans="1:6" x14ac:dyDescent="0.25">
      <c r="A170">
        <v>162</v>
      </c>
      <c r="B170" s="2">
        <f t="shared" si="11"/>
        <v>554354.52572885633</v>
      </c>
      <c r="C170" s="4">
        <f t="shared" si="12"/>
        <v>3815.5030413599525</v>
      </c>
      <c r="D170" s="1">
        <f t="shared" si="13"/>
        <v>1847.8484190961879</v>
      </c>
      <c r="E170" s="2">
        <f t="shared" si="14"/>
        <v>1967.6546222637646</v>
      </c>
      <c r="F170" s="2">
        <f t="shared" si="15"/>
        <v>552386.87110659259</v>
      </c>
    </row>
    <row r="171" spans="1:6" x14ac:dyDescent="0.25">
      <c r="A171">
        <v>163</v>
      </c>
      <c r="B171" s="2">
        <f t="shared" si="11"/>
        <v>552386.87110659259</v>
      </c>
      <c r="C171" s="4">
        <f t="shared" si="12"/>
        <v>3815.5030413599525</v>
      </c>
      <c r="D171" s="1">
        <f t="shared" si="13"/>
        <v>1841.2895703553088</v>
      </c>
      <c r="E171" s="2">
        <f t="shared" si="14"/>
        <v>1974.2134710046437</v>
      </c>
      <c r="F171" s="2">
        <f t="shared" si="15"/>
        <v>550412.65763558797</v>
      </c>
    </row>
    <row r="172" spans="1:6" x14ac:dyDescent="0.25">
      <c r="A172">
        <v>164</v>
      </c>
      <c r="B172" s="2">
        <f t="shared" si="11"/>
        <v>550412.65763558797</v>
      </c>
      <c r="C172" s="4">
        <f t="shared" si="12"/>
        <v>3815.5030413599525</v>
      </c>
      <c r="D172" s="1">
        <f t="shared" si="13"/>
        <v>1834.7088587852934</v>
      </c>
      <c r="E172" s="2">
        <f t="shared" si="14"/>
        <v>1980.7941825746591</v>
      </c>
      <c r="F172" s="2">
        <f t="shared" si="15"/>
        <v>548431.86345301336</v>
      </c>
    </row>
    <row r="173" spans="1:6" x14ac:dyDescent="0.25">
      <c r="A173">
        <v>165</v>
      </c>
      <c r="B173" s="2">
        <f t="shared" si="11"/>
        <v>548431.86345301336</v>
      </c>
      <c r="C173" s="4">
        <f t="shared" si="12"/>
        <v>3815.5030413599525</v>
      </c>
      <c r="D173" s="1">
        <f t="shared" si="13"/>
        <v>1828.1062115100447</v>
      </c>
      <c r="E173" s="2">
        <f t="shared" si="14"/>
        <v>1987.3968298499078</v>
      </c>
      <c r="F173" s="2">
        <f t="shared" si="15"/>
        <v>546444.46662316343</v>
      </c>
    </row>
    <row r="174" spans="1:6" x14ac:dyDescent="0.25">
      <c r="A174">
        <v>166</v>
      </c>
      <c r="B174" s="2">
        <f t="shared" si="11"/>
        <v>546444.46662316343</v>
      </c>
      <c r="C174" s="4">
        <f t="shared" si="12"/>
        <v>3815.5030413599525</v>
      </c>
      <c r="D174" s="1">
        <f t="shared" si="13"/>
        <v>1821.4815554105448</v>
      </c>
      <c r="E174" s="2">
        <f t="shared" si="14"/>
        <v>1994.0214859494076</v>
      </c>
      <c r="F174" s="2">
        <f t="shared" si="15"/>
        <v>544450.44513721403</v>
      </c>
    </row>
    <row r="175" spans="1:6" x14ac:dyDescent="0.25">
      <c r="A175">
        <v>167</v>
      </c>
      <c r="B175" s="2">
        <f t="shared" si="11"/>
        <v>544450.44513721403</v>
      </c>
      <c r="C175" s="4">
        <f t="shared" si="12"/>
        <v>3815.5030413599525</v>
      </c>
      <c r="D175" s="1">
        <f t="shared" si="13"/>
        <v>1814.8348171240468</v>
      </c>
      <c r="E175" s="2">
        <f t="shared" si="14"/>
        <v>2000.6682242359057</v>
      </c>
      <c r="F175" s="2">
        <f t="shared" si="15"/>
        <v>542449.77691297815</v>
      </c>
    </row>
    <row r="176" spans="1:6" x14ac:dyDescent="0.25">
      <c r="A176">
        <v>168</v>
      </c>
      <c r="B176" s="2">
        <f t="shared" si="11"/>
        <v>542449.77691297815</v>
      </c>
      <c r="C176" s="4">
        <f t="shared" si="12"/>
        <v>3815.5030413599525</v>
      </c>
      <c r="D176" s="1">
        <f t="shared" si="13"/>
        <v>1808.1659230432606</v>
      </c>
      <c r="E176" s="2">
        <f t="shared" si="14"/>
        <v>2007.3371183166919</v>
      </c>
      <c r="F176" s="2">
        <f t="shared" si="15"/>
        <v>540442.43979466148</v>
      </c>
    </row>
    <row r="177" spans="1:6" x14ac:dyDescent="0.25">
      <c r="A177">
        <v>169</v>
      </c>
      <c r="B177" s="2">
        <f t="shared" si="11"/>
        <v>540442.43979466148</v>
      </c>
      <c r="C177" s="4">
        <f t="shared" si="12"/>
        <v>3815.5030413599525</v>
      </c>
      <c r="D177" s="1">
        <f t="shared" si="13"/>
        <v>1801.4747993155383</v>
      </c>
      <c r="E177" s="2">
        <f t="shared" si="14"/>
        <v>2014.0282420444141</v>
      </c>
      <c r="F177" s="2">
        <f t="shared" si="15"/>
        <v>538428.41155261709</v>
      </c>
    </row>
    <row r="178" spans="1:6" x14ac:dyDescent="0.25">
      <c r="A178">
        <v>170</v>
      </c>
      <c r="B178" s="2">
        <f t="shared" si="11"/>
        <v>538428.41155261709</v>
      </c>
      <c r="C178" s="4">
        <f t="shared" si="12"/>
        <v>3815.5030413599525</v>
      </c>
      <c r="D178" s="1">
        <f t="shared" si="13"/>
        <v>1794.7613718420571</v>
      </c>
      <c r="E178" s="2">
        <f t="shared" si="14"/>
        <v>2020.7416695178954</v>
      </c>
      <c r="F178" s="2">
        <f t="shared" si="15"/>
        <v>536407.66988309915</v>
      </c>
    </row>
    <row r="179" spans="1:6" x14ac:dyDescent="0.25">
      <c r="A179">
        <v>171</v>
      </c>
      <c r="B179" s="2">
        <f t="shared" si="11"/>
        <v>536407.66988309915</v>
      </c>
      <c r="C179" s="4">
        <f t="shared" si="12"/>
        <v>3815.5030413599525</v>
      </c>
      <c r="D179" s="1">
        <f t="shared" si="13"/>
        <v>1788.0255662769973</v>
      </c>
      <c r="E179" s="2">
        <f t="shared" si="14"/>
        <v>2027.4774750829552</v>
      </c>
      <c r="F179" s="2">
        <f t="shared" si="15"/>
        <v>534380.19240801618</v>
      </c>
    </row>
    <row r="180" spans="1:6" x14ac:dyDescent="0.25">
      <c r="A180">
        <v>172</v>
      </c>
      <c r="B180" s="2">
        <f t="shared" si="11"/>
        <v>534380.19240801618</v>
      </c>
      <c r="C180" s="4">
        <f t="shared" si="12"/>
        <v>3815.5030413599525</v>
      </c>
      <c r="D180" s="1">
        <f t="shared" si="13"/>
        <v>1781.2673080267207</v>
      </c>
      <c r="E180" s="2">
        <f t="shared" si="14"/>
        <v>2034.2357333332318</v>
      </c>
      <c r="F180" s="2">
        <f t="shared" si="15"/>
        <v>532345.95667468291</v>
      </c>
    </row>
    <row r="181" spans="1:6" x14ac:dyDescent="0.25">
      <c r="A181">
        <v>173</v>
      </c>
      <c r="B181" s="2">
        <f t="shared" si="11"/>
        <v>532345.95667468291</v>
      </c>
      <c r="C181" s="4">
        <f t="shared" si="12"/>
        <v>3815.5030413599525</v>
      </c>
      <c r="D181" s="1">
        <f t="shared" si="13"/>
        <v>1774.4865222489432</v>
      </c>
      <c r="E181" s="2">
        <f t="shared" si="14"/>
        <v>2041.0165191110093</v>
      </c>
      <c r="F181" s="2">
        <f t="shared" si="15"/>
        <v>530304.94015557191</v>
      </c>
    </row>
    <row r="182" spans="1:6" x14ac:dyDescent="0.25">
      <c r="A182">
        <v>174</v>
      </c>
      <c r="B182" s="2">
        <f t="shared" si="11"/>
        <v>530304.94015557191</v>
      </c>
      <c r="C182" s="4">
        <f t="shared" si="12"/>
        <v>3815.5030413599525</v>
      </c>
      <c r="D182" s="1">
        <f t="shared" si="13"/>
        <v>1767.6831338519064</v>
      </c>
      <c r="E182" s="2">
        <f t="shared" si="14"/>
        <v>2047.8199075080461</v>
      </c>
      <c r="F182" s="2">
        <f t="shared" si="15"/>
        <v>528257.12024806382</v>
      </c>
    </row>
    <row r="183" spans="1:6" x14ac:dyDescent="0.25">
      <c r="A183">
        <v>175</v>
      </c>
      <c r="B183" s="2">
        <f t="shared" ref="B183:B188" si="16">F182</f>
        <v>528257.12024806382</v>
      </c>
      <c r="C183" s="4">
        <f t="shared" si="12"/>
        <v>3815.5030413599525</v>
      </c>
      <c r="D183" s="1">
        <f t="shared" ref="D183:D188" si="17">+B183*($B$3/12)</f>
        <v>1760.8570674935461</v>
      </c>
      <c r="E183" s="2">
        <f t="shared" ref="E183:E188" si="18">+C183-D183</f>
        <v>2054.6459738664062</v>
      </c>
      <c r="F183" s="2">
        <f t="shared" ref="F183:F188" si="19">+B183-E183</f>
        <v>526202.47427419736</v>
      </c>
    </row>
    <row r="184" spans="1:6" x14ac:dyDescent="0.25">
      <c r="A184">
        <v>176</v>
      </c>
      <c r="B184" s="2">
        <f t="shared" si="16"/>
        <v>526202.47427419736</v>
      </c>
      <c r="C184" s="4">
        <f t="shared" si="12"/>
        <v>3815.5030413599525</v>
      </c>
      <c r="D184" s="1">
        <f t="shared" si="17"/>
        <v>1754.008247580658</v>
      </c>
      <c r="E184" s="2">
        <f t="shared" si="18"/>
        <v>2061.4947937792945</v>
      </c>
      <c r="F184" s="2">
        <f t="shared" si="19"/>
        <v>524140.97948041809</v>
      </c>
    </row>
    <row r="185" spans="1:6" x14ac:dyDescent="0.25">
      <c r="A185">
        <v>177</v>
      </c>
      <c r="B185" s="2">
        <f t="shared" si="16"/>
        <v>524140.97948041809</v>
      </c>
      <c r="C185" s="4">
        <f t="shared" si="12"/>
        <v>3815.5030413599525</v>
      </c>
      <c r="D185" s="1">
        <f t="shared" si="17"/>
        <v>1747.1365982680604</v>
      </c>
      <c r="E185" s="2">
        <f t="shared" si="18"/>
        <v>2068.3664430918921</v>
      </c>
      <c r="F185" s="2">
        <f t="shared" si="19"/>
        <v>522072.6130373262</v>
      </c>
    </row>
    <row r="186" spans="1:6" x14ac:dyDescent="0.25">
      <c r="A186">
        <v>178</v>
      </c>
      <c r="B186" s="2">
        <f t="shared" si="16"/>
        <v>522072.6130373262</v>
      </c>
      <c r="C186" s="4">
        <f t="shared" si="12"/>
        <v>3815.5030413599525</v>
      </c>
      <c r="D186" s="1">
        <f t="shared" si="17"/>
        <v>1740.2420434577541</v>
      </c>
      <c r="E186" s="2">
        <f t="shared" si="18"/>
        <v>2075.2609979021981</v>
      </c>
      <c r="F186" s="2">
        <f t="shared" si="19"/>
        <v>519997.352039424</v>
      </c>
    </row>
    <row r="187" spans="1:6" x14ac:dyDescent="0.25">
      <c r="A187">
        <v>179</v>
      </c>
      <c r="B187" s="2">
        <f t="shared" si="16"/>
        <v>519997.352039424</v>
      </c>
      <c r="C187" s="4">
        <f t="shared" si="12"/>
        <v>3815.5030413599525</v>
      </c>
      <c r="D187" s="1">
        <f t="shared" si="17"/>
        <v>1733.3245067980802</v>
      </c>
      <c r="E187" s="2">
        <f t="shared" si="18"/>
        <v>2082.1785345618723</v>
      </c>
      <c r="F187" s="2">
        <f t="shared" si="19"/>
        <v>517915.17350486212</v>
      </c>
    </row>
    <row r="188" spans="1:6" x14ac:dyDescent="0.25">
      <c r="A188" s="14">
        <v>180</v>
      </c>
      <c r="B188" s="2">
        <f t="shared" si="16"/>
        <v>517915.17350486212</v>
      </c>
      <c r="C188" s="4">
        <f t="shared" si="12"/>
        <v>3815.5030413599525</v>
      </c>
      <c r="D188" s="1">
        <f t="shared" si="17"/>
        <v>1726.3839116828738</v>
      </c>
      <c r="E188" s="2">
        <f t="shared" si="18"/>
        <v>2089.1191296770785</v>
      </c>
      <c r="F188" s="2">
        <f t="shared" si="19"/>
        <v>515826.05437518505</v>
      </c>
    </row>
    <row r="189" spans="1:6" x14ac:dyDescent="0.25">
      <c r="A189" s="15" t="s">
        <v>45</v>
      </c>
      <c r="B189" s="15" t="s">
        <v>25</v>
      </c>
      <c r="C189" s="16">
        <f>SUM(C128:C188)</f>
        <v>686790.54744479037</v>
      </c>
      <c r="D189" s="16">
        <f t="shared" ref="D189:E189" si="20">SUM(D128:D188)</f>
        <v>403416.60181997629</v>
      </c>
      <c r="E189" s="16">
        <f t="shared" si="20"/>
        <v>283373.94562481501</v>
      </c>
    </row>
  </sheetData>
  <mergeCells count="1">
    <mergeCell ref="D2:F3"/>
  </mergeCells>
  <pageMargins left="0.7" right="0.7" top="0.75" bottom="0.75" header="0.3" footer="0.3"/>
  <pageSetup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zoomScale="150" zoomScaleNormal="150" zoomScalePageLayoutView="150" workbookViewId="0">
      <selection activeCell="B4" sqref="B4"/>
    </sheetView>
  </sheetViews>
  <sheetFormatPr defaultColWidth="8.85546875" defaultRowHeight="15" x14ac:dyDescent="0.25"/>
  <cols>
    <col min="1" max="1" width="19.140625" style="6" customWidth="1"/>
    <col min="2" max="2" width="22.28515625" style="12" customWidth="1"/>
    <col min="3" max="3" width="17.7109375" style="11" customWidth="1"/>
  </cols>
  <sheetData>
    <row r="1" spans="1:7" ht="21" customHeight="1" x14ac:dyDescent="0.35">
      <c r="A1" s="102" t="s">
        <v>26</v>
      </c>
      <c r="B1" s="102"/>
      <c r="C1" s="102"/>
    </row>
    <row r="2" spans="1:7" ht="21" x14ac:dyDescent="0.35">
      <c r="A2" s="103" t="s">
        <v>27</v>
      </c>
      <c r="B2" s="103"/>
      <c r="C2" s="103"/>
    </row>
    <row r="3" spans="1:7" x14ac:dyDescent="0.25">
      <c r="A3" s="104"/>
      <c r="B3" s="104"/>
      <c r="C3" s="104"/>
    </row>
    <row r="4" spans="1:7" ht="15.75" x14ac:dyDescent="0.25">
      <c r="A4" s="7" t="s">
        <v>2</v>
      </c>
      <c r="B4" s="8">
        <f>Analysis!B4</f>
        <v>999000</v>
      </c>
      <c r="C4" s="9"/>
    </row>
    <row r="5" spans="1:7" ht="30" customHeight="1" x14ac:dyDescent="0.25">
      <c r="A5" s="13" t="s">
        <v>62</v>
      </c>
      <c r="B5" s="21">
        <v>0.02</v>
      </c>
      <c r="C5" s="10" t="s">
        <v>28</v>
      </c>
      <c r="D5" s="105" t="s">
        <v>63</v>
      </c>
      <c r="E5" s="106"/>
      <c r="F5" s="106"/>
      <c r="G5" s="106"/>
    </row>
    <row r="6" spans="1:7" ht="15.75" x14ac:dyDescent="0.25">
      <c r="A6" s="7" t="s">
        <v>29</v>
      </c>
      <c r="B6" s="8">
        <f>SUM(B4*B5)</f>
        <v>19980</v>
      </c>
      <c r="C6" s="9">
        <f>SUM(B4+B6)</f>
        <v>1018980</v>
      </c>
      <c r="D6" s="105"/>
      <c r="E6" s="106"/>
      <c r="F6" s="106"/>
      <c r="G6" s="106"/>
    </row>
    <row r="7" spans="1:7" ht="15.75" x14ac:dyDescent="0.25">
      <c r="A7" s="7" t="s">
        <v>30</v>
      </c>
      <c r="B7" s="8">
        <f>SUM(C6*B5)</f>
        <v>20379.600000000002</v>
      </c>
      <c r="C7" s="9">
        <f>SUM(C6+B7)</f>
        <v>1039359.6</v>
      </c>
      <c r="D7" s="105"/>
      <c r="E7" s="106"/>
      <c r="F7" s="106"/>
      <c r="G7" s="106"/>
    </row>
    <row r="8" spans="1:7" ht="15.75" x14ac:dyDescent="0.25">
      <c r="A8" s="7" t="s">
        <v>31</v>
      </c>
      <c r="B8" s="8">
        <f>SUM(C7*B5)</f>
        <v>20787.191999999999</v>
      </c>
      <c r="C8" s="9">
        <f t="shared" ref="C8:C18" si="0">SUM(C7+B8)</f>
        <v>1060146.7919999999</v>
      </c>
      <c r="D8" s="105"/>
      <c r="E8" s="106"/>
      <c r="F8" s="106"/>
      <c r="G8" s="106"/>
    </row>
    <row r="9" spans="1:7" ht="15.75" x14ac:dyDescent="0.25">
      <c r="A9" s="7" t="s">
        <v>32</v>
      </c>
      <c r="B9" s="8">
        <f>SUM(C8*B5)</f>
        <v>21202.935839999998</v>
      </c>
      <c r="C9" s="9">
        <f t="shared" si="0"/>
        <v>1081349.7278399998</v>
      </c>
      <c r="D9" s="105"/>
      <c r="E9" s="106"/>
      <c r="F9" s="106"/>
      <c r="G9" s="106"/>
    </row>
    <row r="10" spans="1:7" ht="15.75" x14ac:dyDescent="0.25">
      <c r="A10" s="7" t="s">
        <v>33</v>
      </c>
      <c r="B10" s="8">
        <f>SUM(C9*B5)</f>
        <v>21626.994556799997</v>
      </c>
      <c r="C10" s="9">
        <f t="shared" si="0"/>
        <v>1102976.7223967998</v>
      </c>
      <c r="D10" s="105"/>
      <c r="E10" s="106"/>
      <c r="F10" s="106"/>
      <c r="G10" s="106"/>
    </row>
    <row r="11" spans="1:7" ht="15.75" x14ac:dyDescent="0.25">
      <c r="A11" s="7" t="s">
        <v>34</v>
      </c>
      <c r="B11" s="8">
        <f>SUM(C10*B5)</f>
        <v>22059.534447935996</v>
      </c>
      <c r="C11" s="9">
        <f t="shared" si="0"/>
        <v>1125036.2568447359</v>
      </c>
    </row>
    <row r="12" spans="1:7" ht="15.75" x14ac:dyDescent="0.25">
      <c r="A12" s="7" t="s">
        <v>35</v>
      </c>
      <c r="B12" s="8">
        <f>SUM(C11*B5)</f>
        <v>22500.725136894718</v>
      </c>
      <c r="C12" s="9">
        <f t="shared" si="0"/>
        <v>1147536.9819816307</v>
      </c>
    </row>
    <row r="13" spans="1:7" ht="15.75" x14ac:dyDescent="0.25">
      <c r="A13" s="7" t="s">
        <v>36</v>
      </c>
      <c r="B13" s="8">
        <f>SUM(C12*B5)</f>
        <v>22950.739639632615</v>
      </c>
      <c r="C13" s="9">
        <f t="shared" si="0"/>
        <v>1170487.7216212633</v>
      </c>
    </row>
    <row r="14" spans="1:7" ht="15.75" x14ac:dyDescent="0.25">
      <c r="A14" s="7" t="s">
        <v>37</v>
      </c>
      <c r="B14" s="8">
        <f>SUM(C13*B5)</f>
        <v>23409.754432425267</v>
      </c>
      <c r="C14" s="9">
        <f t="shared" si="0"/>
        <v>1193897.4760536887</v>
      </c>
    </row>
    <row r="15" spans="1:7" ht="15.75" x14ac:dyDescent="0.25">
      <c r="A15" s="7" t="s">
        <v>38</v>
      </c>
      <c r="B15" s="8">
        <f>SUM(C14*B5)</f>
        <v>23877.949521073773</v>
      </c>
      <c r="C15" s="9">
        <f t="shared" si="0"/>
        <v>1217775.4255747625</v>
      </c>
    </row>
    <row r="16" spans="1:7" ht="15.75" x14ac:dyDescent="0.25">
      <c r="A16" s="7" t="s">
        <v>41</v>
      </c>
      <c r="B16" s="8">
        <f>SUM(C15*B5)</f>
        <v>24355.508511495249</v>
      </c>
      <c r="C16" s="9">
        <f t="shared" si="0"/>
        <v>1242130.9340862578</v>
      </c>
    </row>
    <row r="17" spans="1:4" ht="15.75" x14ac:dyDescent="0.25">
      <c r="A17" s="7" t="s">
        <v>42</v>
      </c>
      <c r="B17" s="8">
        <f>SUM(C16*B5)</f>
        <v>24842.618681725158</v>
      </c>
      <c r="C17" s="9">
        <f t="shared" si="0"/>
        <v>1266973.5527679829</v>
      </c>
    </row>
    <row r="18" spans="1:4" ht="15.75" x14ac:dyDescent="0.25">
      <c r="A18" s="7" t="s">
        <v>43</v>
      </c>
      <c r="B18" s="8">
        <f>SUM(C17*B5)</f>
        <v>25339.47105535966</v>
      </c>
      <c r="C18" s="9">
        <f t="shared" si="0"/>
        <v>1292313.0238233425</v>
      </c>
    </row>
    <row r="19" spans="1:4" ht="15.75" x14ac:dyDescent="0.25">
      <c r="A19" s="7" t="s">
        <v>44</v>
      </c>
      <c r="B19" s="8">
        <f>SUM(C18*B5)</f>
        <v>25846.26047646685</v>
      </c>
      <c r="C19" s="9">
        <f t="shared" ref="C19:C20" si="1">SUM(C18+B19)</f>
        <v>1318159.2842998095</v>
      </c>
    </row>
    <row r="20" spans="1:4" ht="15.75" x14ac:dyDescent="0.25">
      <c r="A20" s="7" t="s">
        <v>45</v>
      </c>
      <c r="B20" s="8">
        <f>SUM(C19*B5)</f>
        <v>26363.185685996192</v>
      </c>
      <c r="C20" s="9">
        <f t="shared" si="1"/>
        <v>1344522.4699858057</v>
      </c>
    </row>
    <row r="22" spans="1:4" ht="14.1" customHeight="1" x14ac:dyDescent="0.25">
      <c r="D22" s="19"/>
    </row>
    <row r="23" spans="1:4" x14ac:dyDescent="0.25">
      <c r="D23" s="19"/>
    </row>
    <row r="24" spans="1:4" x14ac:dyDescent="0.25">
      <c r="D24" s="19"/>
    </row>
    <row r="25" spans="1:4" x14ac:dyDescent="0.25">
      <c r="A25" s="18"/>
      <c r="B25" s="20"/>
      <c r="C25" s="20"/>
      <c r="D25" s="19"/>
    </row>
    <row r="26" spans="1:4" x14ac:dyDescent="0.25">
      <c r="A26" s="18"/>
      <c r="B26" s="19"/>
      <c r="C26" s="19"/>
      <c r="D26" s="19"/>
    </row>
    <row r="27" spans="1:4" x14ac:dyDescent="0.25">
      <c r="A27" s="18"/>
      <c r="B27" s="19"/>
      <c r="C27" s="19"/>
      <c r="D27" s="19"/>
    </row>
    <row r="28" spans="1:4" x14ac:dyDescent="0.25">
      <c r="A28" s="18"/>
      <c r="B28" s="19"/>
      <c r="C28" s="19"/>
      <c r="D28" s="19"/>
    </row>
  </sheetData>
  <mergeCells count="4">
    <mergeCell ref="A1:C1"/>
    <mergeCell ref="A2:C2"/>
    <mergeCell ref="A3:C3"/>
    <mergeCell ref="D5:G10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Amitorization</vt:lpstr>
      <vt:lpstr>Appreciation Scale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Bonahoom</dc:creator>
  <cp:lastModifiedBy>Dan Virtue</cp:lastModifiedBy>
  <cp:lastPrinted>2017-01-03T16:56:21Z</cp:lastPrinted>
  <dcterms:created xsi:type="dcterms:W3CDTF">2017-01-03T15:09:37Z</dcterms:created>
  <dcterms:modified xsi:type="dcterms:W3CDTF">2020-09-24T01:24:32Z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{42AC00DB-3895-4138-87AC-466D0BE6FD43}</vt:lpwstr>
  </property>
</Properties>
</file>